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部门专项\安全省代\上传版\"/>
    </mc:Choice>
  </mc:AlternateContent>
  <xr:revisionPtr revIDLastSave="0" documentId="8_{D0011889-5161-4195-B291-4F394447AF25}" xr6:coauthVersionLast="47" xr6:coauthVersionMax="47" xr10:uidLastSave="{00000000-0000-0000-0000-000000000000}"/>
  <bookViews>
    <workbookView xWindow="-98" yWindow="-98" windowWidth="21795" windowHeight="12975" xr2:uid="{E8B810DD-4CBD-488B-966C-D03B3AC3B5CD}"/>
  </bookViews>
  <sheets>
    <sheet name="说明" sheetId="1" r:id="rId1"/>
    <sheet name="01-学习资料地图" sheetId="2" r:id="rId2"/>
    <sheet name="02-必修课" sheetId="3" r:id="rId3"/>
    <sheet name="03-上岗证" sheetId="4" r:id="rId4"/>
    <sheet name="04-技术大练兵" sheetId="5" r:id="rId5"/>
    <sheet name="05-技术公告"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6" l="1"/>
  <c r="B61" i="6"/>
  <c r="B32" i="6"/>
  <c r="B33" i="6"/>
  <c r="B34" i="6"/>
  <c r="B35" i="6"/>
  <c r="B36" i="6"/>
  <c r="B37" i="6"/>
  <c r="B38" i="6"/>
  <c r="B39" i="6"/>
  <c r="B40" i="6"/>
  <c r="B41" i="6"/>
  <c r="B42" i="6"/>
  <c r="B43" i="6"/>
  <c r="B31" i="6"/>
  <c r="B30" i="6"/>
  <c r="B29" i="6"/>
  <c r="B28" i="6"/>
  <c r="B27" i="6"/>
  <c r="B26" i="6"/>
  <c r="B25" i="6"/>
  <c r="B24" i="6"/>
  <c r="B46" i="6"/>
  <c r="B47" i="6"/>
  <c r="B44" i="6"/>
  <c r="B45" i="6"/>
  <c r="B48" i="6"/>
  <c r="B49" i="6"/>
  <c r="B50" i="6"/>
  <c r="B51" i="6"/>
  <c r="B52" i="6"/>
  <c r="B53" i="6"/>
  <c r="B54" i="6"/>
  <c r="B55" i="6"/>
  <c r="B56" i="6"/>
  <c r="B57" i="6"/>
  <c r="B58" i="6"/>
  <c r="B59" i="6"/>
  <c r="B60" i="6"/>
  <c r="B14" i="6"/>
  <c r="B23" i="6"/>
  <c r="B22" i="6"/>
  <c r="B62" i="6"/>
  <c r="B63" i="6"/>
  <c r="B21" i="6"/>
  <c r="B20" i="6"/>
  <c r="B19" i="6"/>
  <c r="B17" i="6"/>
  <c r="B18" i="6"/>
  <c r="B16" i="6"/>
  <c r="B15" i="6"/>
  <c r="B13" i="6"/>
  <c r="B12" i="6"/>
  <c r="B9" i="6"/>
  <c r="B11" i="6"/>
  <c r="B10" i="6"/>
  <c r="B8" i="6"/>
  <c r="B7" i="6"/>
  <c r="B6" i="6"/>
  <c r="B5" i="6"/>
  <c r="B4" i="6"/>
  <c r="B2" i="6"/>
  <c r="B26" i="5"/>
  <c r="B27" i="5"/>
  <c r="B18" i="5"/>
  <c r="B29" i="5"/>
  <c r="B28" i="5"/>
  <c r="B25" i="5"/>
  <c r="B24" i="5"/>
  <c r="B23" i="5"/>
  <c r="B22" i="5"/>
  <c r="B21" i="5"/>
  <c r="B20" i="5"/>
  <c r="B19" i="5"/>
  <c r="B17" i="5"/>
  <c r="B16" i="5"/>
  <c r="B13" i="5"/>
  <c r="B12" i="5"/>
  <c r="B11" i="5"/>
  <c r="B10" i="5"/>
  <c r="B9" i="5"/>
  <c r="B6" i="5"/>
  <c r="B5" i="5"/>
  <c r="B4" i="5"/>
  <c r="B3" i="5"/>
  <c r="B2" i="5"/>
  <c r="B20" i="2"/>
  <c r="B16" i="2"/>
  <c r="B15" i="2"/>
  <c r="B8" i="2"/>
  <c r="B14" i="2"/>
  <c r="B3" i="2"/>
  <c r="B17" i="2"/>
  <c r="B21" i="2"/>
  <c r="B19" i="2"/>
  <c r="B18" i="2"/>
  <c r="B13" i="2"/>
  <c r="B12" i="2"/>
  <c r="B11" i="2"/>
  <c r="B10" i="2"/>
  <c r="B9" i="2"/>
  <c r="B7" i="2"/>
  <c r="B6" i="2"/>
  <c r="B5" i="2"/>
  <c r="B4" i="2"/>
  <c r="B2" i="2"/>
</calcChain>
</file>

<file path=xl/sharedStrings.xml><?xml version="1.0" encoding="utf-8"?>
<sst xmlns="http://schemas.openxmlformats.org/spreadsheetml/2006/main" count="147" uniqueCount="107">
  <si>
    <t>产品</t>
    <phoneticPr fontId="4" type="noConversion"/>
  </si>
  <si>
    <t>资料名称（支持超链接，请点击前往）</t>
    <phoneticPr fontId="4" type="noConversion"/>
  </si>
  <si>
    <t>使用场景</t>
    <phoneticPr fontId="4" type="noConversion"/>
  </si>
  <si>
    <t>资料类型</t>
    <phoneticPr fontId="4" type="noConversion"/>
  </si>
  <si>
    <t>备注</t>
    <phoneticPr fontId="4" type="noConversion"/>
  </si>
  <si>
    <t>初级课程</t>
    <phoneticPr fontId="4" type="noConversion"/>
  </si>
  <si>
    <t>中级课程</t>
    <phoneticPr fontId="4" type="noConversion"/>
  </si>
  <si>
    <t>高级课程</t>
    <phoneticPr fontId="4" type="noConversion"/>
  </si>
  <si>
    <t>专题</t>
    <phoneticPr fontId="4" type="noConversion"/>
  </si>
  <si>
    <t>视频+PDF可下载课件</t>
    <phoneticPr fontId="3" type="noConversion"/>
  </si>
  <si>
    <t>视频</t>
    <phoneticPr fontId="3" type="noConversion"/>
  </si>
  <si>
    <t>功能原理</t>
    <phoneticPr fontId="3" type="noConversion"/>
  </si>
  <si>
    <t>维护与变更</t>
    <phoneticPr fontId="3" type="noConversion"/>
  </si>
  <si>
    <t>产品功能</t>
    <phoneticPr fontId="3" type="noConversion"/>
  </si>
  <si>
    <t>视频+WORD可下载课件</t>
    <phoneticPr fontId="3" type="noConversion"/>
  </si>
  <si>
    <t>本课程介绍了1. ADE负载均衡的基本原理、2. 服务器负载均衡典型配置、3. Outbound链路负载均衡典型配置、4. ADE基本维护。</t>
    <phoneticPr fontId="3" type="noConversion"/>
  </si>
  <si>
    <t>本课程介绍了1、Inbound LLB需求背景、2、Inbound LLB基本原理、概念、3、Inbound LLB典型组网、配置、4、Inbound LLB维护手段及5、Inbound LLB 注意事项及FAQ。</t>
    <phoneticPr fontId="3" type="noConversion"/>
  </si>
  <si>
    <t>包含技术背景、配置安全策略、配置转换对象策略、排查防火墙不通故障的步骤。</t>
    <phoneticPr fontId="3" type="noConversion"/>
  </si>
  <si>
    <t>本课程介绍了 SecPath GAP2000产品概述、 SecPath GAP2000功能介绍、SecPath GAP2000典型组网。</t>
    <phoneticPr fontId="3" type="noConversion"/>
  </si>
  <si>
    <t>本课程介绍了盒式防火墙的硬件特性、软件特性、典型组网部署场景。</t>
    <phoneticPr fontId="3" type="noConversion"/>
  </si>
  <si>
    <t>本课程介绍了盒式IPS产品的软硬件特性、部署方法、功能原理、配置方法、基本维护。</t>
    <phoneticPr fontId="3" type="noConversion"/>
  </si>
  <si>
    <t>包含SSL解密、无线非经、IMC对接、跨三层MAC学习及无感知、共享上网监控等功能。</t>
    <phoneticPr fontId="3" type="noConversion"/>
  </si>
  <si>
    <t>本课程介绍了堡垒机软硬件特性、常用功能、部署方案、配置举例。</t>
    <phoneticPr fontId="3" type="noConversion"/>
  </si>
  <si>
    <t>本课程介绍了WAF的软硬件特性、基本配置与部署、策略、日志报表、网络管理、系统管理以及维护案例。</t>
    <phoneticPr fontId="3" type="noConversion"/>
  </si>
  <si>
    <t>本课程介绍了态势感知平台的架构及部署实践。</t>
    <phoneticPr fontId="3" type="noConversion"/>
  </si>
  <si>
    <t>包含HA组网方案概述、HA组网方案介绍。</t>
    <phoneticPr fontId="3" type="noConversion"/>
  </si>
  <si>
    <t>介绍了负载均衡的效果及测试方法。</t>
    <phoneticPr fontId="3" type="noConversion"/>
  </si>
  <si>
    <t>本课程介绍了GAP2000的设备管理方法、软件版本升级方法、常用模块配置方法、基本维护方法。</t>
    <phoneticPr fontId="3" type="noConversion"/>
  </si>
  <si>
    <t>包含防火墙的日志形式概述、日志发送、日志存储。</t>
    <phoneticPr fontId="3" type="noConversion"/>
  </si>
  <si>
    <t>介绍了网络的分层模型及网络安全、网络中的常见功能及如何防护。</t>
    <phoneticPr fontId="3" type="noConversion"/>
  </si>
  <si>
    <t>包含M9000防火墙的简单介绍、常见问题定位思路、故障信息收集。</t>
    <phoneticPr fontId="3" type="noConversion"/>
  </si>
  <si>
    <t>包含出链路负载均衡的实现效果及故障排查。</t>
    <phoneticPr fontId="3" type="noConversion"/>
  </si>
  <si>
    <t>使用防火墙IPS功能时没有日志可以参考此视频排查。</t>
    <phoneticPr fontId="3" type="noConversion"/>
  </si>
  <si>
    <t>包含IPsec的基本功能、配置举例、故障排查。</t>
    <phoneticPr fontId="3" type="noConversion"/>
  </si>
  <si>
    <t>列举了常见故障的信息收集模板。</t>
    <phoneticPr fontId="3" type="noConversion"/>
  </si>
  <si>
    <t>发布时间</t>
    <phoneticPr fontId="4" type="noConversion"/>
  </si>
  <si>
    <t>技术公告（支持超链接，请点击前往）</t>
    <phoneticPr fontId="4" type="noConversion"/>
  </si>
  <si>
    <t>2025年技术大练兵</t>
  </si>
  <si>
    <t>课程名称（支持超链接，请点击前往）</t>
    <phoneticPr fontId="4" type="noConversion"/>
  </si>
  <si>
    <t>2024年技术大练兵</t>
    <phoneticPr fontId="4" type="noConversion"/>
  </si>
  <si>
    <t>防火墙/IPS</t>
    <phoneticPr fontId="4" type="noConversion"/>
  </si>
  <si>
    <t>态势感知</t>
    <phoneticPr fontId="4" type="noConversion"/>
  </si>
  <si>
    <t>ACG1000</t>
    <phoneticPr fontId="4" type="noConversion"/>
  </si>
  <si>
    <t>2025年技术大练兵</t>
    <phoneticPr fontId="4" type="noConversion"/>
  </si>
  <si>
    <t>2022年</t>
    <phoneticPr fontId="3" type="noConversion"/>
  </si>
  <si>
    <t>2023年</t>
    <phoneticPr fontId="3" type="noConversion"/>
  </si>
  <si>
    <t>2024年</t>
    <phoneticPr fontId="3" type="noConversion"/>
  </si>
  <si>
    <t>2026年</t>
    <phoneticPr fontId="3" type="noConversion"/>
  </si>
  <si>
    <r>
      <rPr>
        <b/>
        <sz val="10"/>
        <color rgb="FFFF0000"/>
        <rFont val="微软雅黑"/>
        <family val="2"/>
        <charset val="134"/>
      </rPr>
      <t>欢迎使用本手册！</t>
    </r>
    <r>
      <rPr>
        <b/>
        <sz val="10"/>
        <color theme="1"/>
        <rFont val="微软雅黑"/>
        <family val="2"/>
        <charset val="134"/>
      </rPr>
      <t xml:space="preserve">
以下为您梳理了本手册的主要内容概览，方便您快速了解。如果您在使用过程中有任何关于产品资料的意见或建议，请反馈至liu.yangW@h3c.com，我们将持续优化与更新！</t>
    </r>
    <phoneticPr fontId="4" type="noConversion"/>
  </si>
  <si>
    <t>目录</t>
    <phoneticPr fontId="4" type="noConversion"/>
  </si>
  <si>
    <t>描述</t>
  </si>
  <si>
    <t>01-学习资料地图</t>
    <phoneticPr fontId="4" type="noConversion"/>
  </si>
  <si>
    <t>02-必修课</t>
    <phoneticPr fontId="4" type="noConversion"/>
  </si>
  <si>
    <t>03-上岗证</t>
    <phoneticPr fontId="4" type="noConversion"/>
  </si>
  <si>
    <t>04-技术大练兵</t>
    <phoneticPr fontId="4" type="noConversion"/>
  </si>
  <si>
    <t>05-技术公告</t>
    <phoneticPr fontId="4" type="noConversion"/>
  </si>
  <si>
    <t>Q1季度</t>
    <phoneticPr fontId="11" type="noConversion"/>
  </si>
  <si>
    <t>《RBM技术维护手段》</t>
  </si>
  <si>
    <t>Q2季度</t>
    <phoneticPr fontId="11" type="noConversion"/>
  </si>
  <si>
    <t>《重大项目交维检查介绍》</t>
  </si>
  <si>
    <t>《运维账号管理规范--警钟长鸣2026Q2》</t>
  </si>
  <si>
    <t>《安全热点问题》</t>
  </si>
  <si>
    <t>《渠道重大项目交维检查培训》</t>
  </si>
  <si>
    <t>《堡垒机产品介绍+开局指导》</t>
  </si>
  <si>
    <t>《RBM技术专题》</t>
  </si>
  <si>
    <t>《安全产品信息收集模板》</t>
  </si>
  <si>
    <t>《工程技术规范--警钟长鸣2025Q2》</t>
  </si>
  <si>
    <t>《服务规范一纸禅--警钟长鸣2025Q2》</t>
  </si>
  <si>
    <t>《安全产品巡检介绍和业务变更中常见问题处理》</t>
  </si>
  <si>
    <t>《M9000组网方案专题》</t>
  </si>
  <si>
    <t>Q3季度</t>
    <phoneticPr fontId="11" type="noConversion"/>
  </si>
  <si>
    <t>《防火墙常见问题分析与排查》</t>
  </si>
  <si>
    <t>Q4季度</t>
    <phoneticPr fontId="11" type="noConversion"/>
  </si>
  <si>
    <t>《服务交付规范案例合集二--警钟长鸣2025Q4》</t>
  </si>
  <si>
    <t>《ACG1000常见问题分析与排查》</t>
  </si>
  <si>
    <t>2026年星级渠道考核课程-安全-必修课</t>
    <phoneticPr fontId="4" type="noConversion"/>
  </si>
  <si>
    <t>2025年星级渠道考核课程-安全-必修课</t>
    <phoneticPr fontId="4" type="noConversion"/>
  </si>
  <si>
    <t>上岗证</t>
    <phoneticPr fontId="3" type="noConversion"/>
  </si>
  <si>
    <t>课程名称（支持超链接，请点击前往）</t>
    <phoneticPr fontId="3" type="noConversion"/>
  </si>
  <si>
    <t>SecCenter SMP 安全管理平台上岗证</t>
    <phoneticPr fontId="3" type="noConversion"/>
  </si>
  <si>
    <t>SecCenter SMP 安全管理平台产品介绍</t>
  </si>
  <si>
    <t>A2000-G运维审计系统系列上岗证</t>
    <phoneticPr fontId="3" type="noConversion"/>
  </si>
  <si>
    <t>A2000-G/AK/V系列运维审计系统产品介绍与常见问题排查</t>
  </si>
  <si>
    <t>W2000-G2 Web应用防火墙系列上岗证</t>
    <phoneticPr fontId="3" type="noConversion"/>
  </si>
  <si>
    <t>W2000-G2系列Web应用防火墙典型组网与常见问题排查</t>
  </si>
  <si>
    <t>ACG1000上岗证</t>
    <phoneticPr fontId="3" type="noConversion"/>
  </si>
  <si>
    <t>ACG1000典型功能介绍与常见问题排查</t>
  </si>
  <si>
    <t>SecCenter X6000系列安管一体机上岗证</t>
    <phoneticPr fontId="3" type="noConversion"/>
  </si>
  <si>
    <t>安管一体机新架构介绍</t>
  </si>
  <si>
    <t>Comware V7 LB系列上岗证</t>
    <phoneticPr fontId="3" type="noConversion"/>
  </si>
  <si>
    <t>负载均衡技术介绍</t>
  </si>
  <si>
    <t>态势感知产品系列上岗证</t>
    <phoneticPr fontId="3" type="noConversion"/>
  </si>
  <si>
    <t>安全威胁发现与运营管理平台产品介绍</t>
  </si>
  <si>
    <t>综合日志审计平台产品介绍</t>
  </si>
  <si>
    <t>Comware V7 NGFW系列上岗证</t>
    <phoneticPr fontId="3" type="noConversion"/>
  </si>
  <si>
    <t>NGFW盒式防火墙开局及组网规划2022</t>
  </si>
  <si>
    <t>NGFW盒式防火墙问题排查和维护</t>
  </si>
  <si>
    <t>防火墙常见高危操作介绍</t>
  </si>
  <si>
    <t>Comware V7 IPS系列上岗证</t>
    <phoneticPr fontId="3" type="noConversion"/>
  </si>
  <si>
    <t>V7 T系列盒式IPS产品介绍</t>
  </si>
  <si>
    <t>【根叔的种子】第十六集 你家的IPS“Low 爆”了</t>
  </si>
  <si>
    <t xml:space="preserve">包含安全产品产品开局、常见功能特性配置、维护与变更指导，为工程师日常学习和使用提供指引 </t>
    <phoneticPr fontId="4" type="noConversion"/>
  </si>
  <si>
    <r>
      <t>包括2024至2026年知了社区发布的产品技术公告，</t>
    </r>
    <r>
      <rPr>
        <sz val="10"/>
        <rFont val="微软雅黑"/>
        <family val="2"/>
        <charset val="134"/>
      </rPr>
      <t>以及部分涉及风险防范、风险预警的历史公告</t>
    </r>
    <phoneticPr fontId="4" type="noConversion"/>
  </si>
  <si>
    <t>星级渠道季度必修课课程内容，包含常见问题排查及热点问题等，按季度更新，涉及考核的工程师在季度内完成即可</t>
    <phoneticPr fontId="4" type="noConversion"/>
  </si>
  <si>
    <t>上岗证课程内容，包含NGFW、LB等多系列安全产品课程，需要工程师在从事服务交付工作、处理客户在网问题前先完成对应产品的上岗证</t>
    <phoneticPr fontId="4" type="noConversion"/>
  </si>
  <si>
    <t>2024至2025年技术大练兵课程内容，包含常见安全产品的介绍与维护手段</t>
    <phoneticPr fontId="4" type="noConversion"/>
  </si>
  <si>
    <r>
      <rPr>
        <b/>
        <sz val="10"/>
        <color theme="1"/>
        <rFont val="微软雅黑"/>
        <family val="2"/>
        <charset val="134"/>
      </rPr>
      <t xml:space="preserve">说明：
</t>
    </r>
    <r>
      <rPr>
        <sz val="10"/>
        <color theme="1"/>
        <rFont val="微软雅黑"/>
        <family val="2"/>
        <charset val="134"/>
      </rPr>
      <t>1.以上资料来源包括H3C官网、新华三大讲堂、知了社区、iService，请使用星级渠道5位工程师账号登录网站进行学习和资源下载。
其中H3C官网安全产品资料：除产品介绍子栏目图解外，其他手册需要用户账号或代理商账号绑定产品SN后可获取资料，对于安装、配置类的资料，用户账号+绑定SN可以获取，对于运维类资料，代理商或星级渠道工程师账号+绑定SN可以获取
2.关于星级渠道必备学习工具、学习操作指导、渠道公司服务考核政策说明请参考：https://zhiliao.h3c.com/TechDoc/details/1579 
3.本手册内容持续更新，使用时请查看是</t>
    </r>
    <r>
      <rPr>
        <sz val="10"/>
        <rFont val="微软雅黑"/>
        <family val="2"/>
        <charset val="134"/>
      </rPr>
      <t>否为最新版本，归档路径：https://zhiliao.h3c.com/TechDoc/threeList/579</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</si>
</sst>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等线"/>
      <family val="2"/>
      <charset val="134"/>
      <scheme val="minor"/>
    </font>
    <font>
      <sz val="11"/>
      <color theme="1"/>
      <name val="等线"/>
      <family val="2"/>
      <charset val="134"/>
      <scheme val="minor"/>
    </font>
    <font>
      <sz val="10"/>
      <color theme="1"/>
      <name val="微软雅黑"/>
      <family val="2"/>
      <charset val="134"/>
    </font>
    <font>
      <sz val="9"/>
      <name val="等线"/>
      <family val="2"/>
      <charset val="134"/>
      <scheme val="minor"/>
    </font>
    <font>
      <sz val="9"/>
      <name val="等线"/>
      <family val="3"/>
      <charset val="134"/>
      <scheme val="minor"/>
    </font>
    <font>
      <u/>
      <sz val="11"/>
      <color theme="10"/>
      <name val="等线"/>
      <family val="2"/>
      <scheme val="minor"/>
    </font>
    <font>
      <b/>
      <sz val="10"/>
      <color theme="1"/>
      <name val="微软雅黑"/>
      <family val="2"/>
      <charset val="134"/>
    </font>
    <font>
      <b/>
      <sz val="10"/>
      <color rgb="FFFF0000"/>
      <name val="微软雅黑"/>
      <family val="2"/>
      <charset val="134"/>
    </font>
    <font>
      <sz val="12"/>
      <color theme="1"/>
      <name val="微软雅黑"/>
      <family val="2"/>
      <charset val="134"/>
    </font>
    <font>
      <sz val="10"/>
      <name val="微软雅黑"/>
      <family val="2"/>
      <charset val="134"/>
    </font>
    <font>
      <u/>
      <sz val="10"/>
      <color theme="1"/>
      <name val="微软雅黑"/>
      <family val="2"/>
      <charset val="134"/>
    </font>
    <font>
      <sz val="9"/>
      <name val="等线"/>
      <charset val="134"/>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5" fillId="0" borderId="0" applyNumberFormat="0" applyFill="0" applyBorder="0" applyAlignment="0" applyProtection="0"/>
    <xf numFmtId="0" fontId="8" fillId="0" borderId="0">
      <alignment vertical="center"/>
    </xf>
  </cellStyleXfs>
  <cellXfs count="36">
    <xf numFmtId="0" fontId="0" fillId="0" borderId="0" xfId="0">
      <alignment vertical="center"/>
    </xf>
    <xf numFmtId="0" fontId="2" fillId="0" borderId="1" xfId="2" applyFont="1" applyBorder="1" applyAlignment="1">
      <alignment horizontal="left" vertical="center"/>
    </xf>
    <xf numFmtId="0" fontId="2" fillId="0" borderId="1" xfId="2" applyFont="1" applyBorder="1" applyAlignment="1">
      <alignment horizontal="center" vertical="center"/>
    </xf>
    <xf numFmtId="0" fontId="2" fillId="2" borderId="1" xfId="0" applyFont="1" applyFill="1" applyBorder="1" applyAlignment="1">
      <alignment horizontal="center" vertical="center" wrapText="1" readingOrder="1"/>
    </xf>
    <xf numFmtId="0" fontId="2" fillId="2" borderId="1" xfId="0" applyFont="1" applyFill="1" applyBorder="1" applyAlignment="1">
      <alignment vertical="center" wrapText="1" readingOrder="1"/>
    </xf>
    <xf numFmtId="0" fontId="2" fillId="0" borderId="1" xfId="2" applyFont="1" applyBorder="1" applyAlignment="1">
      <alignment vertical="center"/>
    </xf>
    <xf numFmtId="0" fontId="2" fillId="0" borderId="1" xfId="0" applyFont="1" applyBorder="1" applyAlignment="1">
      <alignment vertical="center"/>
    </xf>
    <xf numFmtId="0" fontId="2" fillId="0" borderId="1" xfId="2" applyFont="1" applyBorder="1" applyAlignment="1">
      <alignment vertical="center" wrapText="1"/>
    </xf>
    <xf numFmtId="0" fontId="0" fillId="0" borderId="0" xfId="0" applyAlignment="1">
      <alignment horizontal="center" vertical="center"/>
    </xf>
    <xf numFmtId="0" fontId="2" fillId="2" borderId="1" xfId="0" applyFont="1" applyFill="1" applyBorder="1" applyAlignment="1">
      <alignment horizontal="left" vertical="center" wrapText="1" readingOrder="1"/>
    </xf>
    <xf numFmtId="0" fontId="6" fillId="3" borderId="1" xfId="3" applyFont="1" applyFill="1" applyBorder="1" applyAlignment="1">
      <alignment horizontal="left" vertical="center"/>
    </xf>
    <xf numFmtId="0" fontId="9" fillId="0" borderId="0" xfId="2" applyFont="1" applyAlignment="1">
      <alignment vertical="center"/>
    </xf>
    <xf numFmtId="0" fontId="2" fillId="3" borderId="1" xfId="3" applyFont="1" applyFill="1" applyBorder="1" applyAlignment="1">
      <alignment horizontal="left" vertical="center"/>
    </xf>
    <xf numFmtId="0" fontId="10" fillId="3" borderId="1" xfId="2" applyFont="1" applyFill="1" applyBorder="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9" fillId="0" borderId="1" xfId="2" applyFont="1" applyBorder="1" applyAlignment="1">
      <alignment horizontal="center" vertical="center"/>
    </xf>
    <xf numFmtId="0" fontId="2" fillId="2" borderId="2" xfId="0" applyFont="1" applyFill="1" applyBorder="1" applyAlignment="1">
      <alignment horizontal="center" vertical="center" wrapText="1" readingOrder="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2" applyFont="1" applyBorder="1" applyAlignment="1">
      <alignment vertical="center"/>
    </xf>
    <xf numFmtId="0" fontId="2" fillId="0" borderId="3" xfId="2" applyFont="1" applyBorder="1" applyAlignment="1">
      <alignment vertical="center"/>
    </xf>
    <xf numFmtId="0" fontId="2" fillId="0" borderId="4" xfId="2" applyFont="1" applyBorder="1" applyAlignment="1">
      <alignment vertical="center"/>
    </xf>
    <xf numFmtId="9" fontId="2" fillId="0" borderId="2" xfId="1" applyFont="1" applyBorder="1" applyAlignment="1">
      <alignment vertical="center"/>
    </xf>
    <xf numFmtId="9" fontId="2" fillId="0" borderId="3" xfId="1" applyFont="1" applyBorder="1" applyAlignment="1">
      <alignment vertical="center"/>
    </xf>
    <xf numFmtId="9" fontId="2" fillId="0" borderId="4" xfId="1" applyFont="1" applyBorder="1" applyAlignment="1">
      <alignment vertical="center"/>
    </xf>
    <xf numFmtId="0" fontId="2" fillId="0" borderId="2" xfId="2" applyFont="1" applyBorder="1" applyAlignment="1">
      <alignment horizontal="left" vertical="center"/>
    </xf>
    <xf numFmtId="0" fontId="2" fillId="0" borderId="3" xfId="2" applyFont="1" applyBorder="1" applyAlignment="1">
      <alignment horizontal="left" vertical="center"/>
    </xf>
    <xf numFmtId="0" fontId="2" fillId="0" borderId="4" xfId="2" applyFont="1" applyBorder="1" applyAlignment="1">
      <alignment horizontal="left" vertical="center"/>
    </xf>
    <xf numFmtId="0" fontId="2" fillId="0" borderId="1" xfId="0" applyFont="1" applyBorder="1" applyAlignment="1">
      <alignment horizontal="center" vertical="center"/>
    </xf>
    <xf numFmtId="0" fontId="2" fillId="2" borderId="2" xfId="0" applyFont="1" applyFill="1" applyBorder="1" applyAlignment="1">
      <alignment horizontal="center" vertical="center" wrapText="1" readingOrder="1"/>
    </xf>
    <xf numFmtId="0" fontId="2" fillId="2" borderId="3" xfId="0" applyFont="1" applyFill="1" applyBorder="1" applyAlignment="1">
      <alignment horizontal="center" vertical="center" wrapText="1" readingOrder="1"/>
    </xf>
    <xf numFmtId="0" fontId="2" fillId="2" borderId="4" xfId="0" applyFont="1" applyFill="1" applyBorder="1" applyAlignment="1">
      <alignment horizontal="center" vertical="center" wrapText="1" readingOrder="1"/>
    </xf>
    <xf numFmtId="0" fontId="2" fillId="2" borderId="1" xfId="0" applyFont="1" applyFill="1" applyBorder="1" applyAlignment="1">
      <alignment horizontal="center" vertical="center" wrapText="1" readingOrder="1"/>
    </xf>
  </cellXfs>
  <cellStyles count="4">
    <cellStyle name="百分比" xfId="1" builtinId="5"/>
    <cellStyle name="常规" xfId="0" builtinId="0"/>
    <cellStyle name="常规 8" xfId="3" xr:uid="{024E64D5-5D9C-4C8B-B2DC-9C40DF76B28A}"/>
    <cellStyle name="超链接" xfId="2"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learning.h3c.com/volbeacon/study/activity/etext/studyCourseActivity.do?userProjectId=2b0319de-4faf-442e-9739-906adad379f6&amp;trainId=9dfb3137-9413-4174-a537-dc24507bab40&amp;trainTaskId=75bb36c4-beaa-4a6c-ae74-1a2dd1c08768&amp;actionId=2c9105882704118dd0-0171-831a69d01969&amp;timestamp=1778492167382&amp;readFlag=1&amp;sourceFlag=specialtopicMarketList" TargetMode="External"/><Relationship Id="rId13" Type="http://schemas.openxmlformats.org/officeDocument/2006/relationships/hyperlink" Target="https://learning.h3c.com/volbeacon/study/activity/video/studyCourseActivity.do?userProjectId=f0a128bb-e8bb-4fb9-8335-e15efd37651e&amp;trainId=a1df7018-dbcd-4822-a0d8-4492b1fde84d&amp;trainTaskId=bffc27ef-0acf-43a9-bb81-f928f7e4c616&amp;actionId=c4a15eb3-7757-4530-9fed-62929a2e0722&amp;timestamp=1778492686924&amp;readFlag=1&amp;sourceFlag=specialtopicMarketList" TargetMode="External"/><Relationship Id="rId3" Type="http://schemas.openxmlformats.org/officeDocument/2006/relationships/hyperlink" Target="https://learning.h3c.com/volbeacon/study/activity/compound/studyCourseActivity.do?userProjectId=022c3b9a-8a64-427a-9477-c72cfbda4dad&amp;trainId=30585f0b-f8ce-42dc-88e6-79533906488b&amp;trainTaskId=82fd5f22-6d2a-46e0-9649-5b7ea8df9999&amp;actionId=2f7cf034-9764-4d85-b37e-e6079561b4f5&amp;timestamp=1778491722181&amp;readFlag=1&amp;sourceFlag=specialtopicMarketList" TargetMode="External"/><Relationship Id="rId7" Type="http://schemas.openxmlformats.org/officeDocument/2006/relationships/hyperlink" Target="https://learning.h3c.com/volbeacon/study/activity/video/studyCourseActivity.do?userProjectId=2b0319de-4faf-442e-9739-906adad379f6&amp;trainId=9dfb3137-9413-4174-a537-dc24507bab40&amp;trainTaskId=02a913f7-1dae-4b1a-874a-045d9c7488b2&amp;actionId=c8b18917-0007-4972-9881-814308134940&amp;timestamp=1778492133850&amp;readFlag=1&amp;sourceFlag=specialtopicMarketList" TargetMode="External"/><Relationship Id="rId12" Type="http://schemas.openxmlformats.org/officeDocument/2006/relationships/hyperlink" Target="https://learning.h3c.com/volbeacon/study/activity/video/studyCourseActivity.do?userProjectId=bfaffe20-4b4b-4f55-b0d7-2151c4ad9bc5&amp;trainId=fb4c3921-a598-4222-af70-bf42e30e2696&amp;trainTaskId=b0b41f7d-46b1-418a-a483-0f1a180246c3&amp;actionId=f56c1375-d720-483d-ab15-6d6feec9dd9c&amp;timestamp=1778492467982&amp;readFlag=1&amp;sourceFlag=specialtopicMarketList" TargetMode="External"/><Relationship Id="rId2" Type="http://schemas.openxmlformats.org/officeDocument/2006/relationships/hyperlink" Target="https://learning.h3c.com/volbeacon/study/activity/video/studyCourseActivity.do?userProjectId=022c3b9a-8a64-427a-9477-c72cfbda4dad&amp;trainId=30585f0b-f8ce-42dc-88e6-79533906488b&amp;trainTaskId=a7472001-9b6b-402e-aa34-160e9b78e220&amp;actionId=d8ef1d7f-a171-4daf-969d-c4bef9cd9d22&amp;timestamp=1778491648259&amp;readFlag=1&amp;sourceFlag=specialtopicMarketList" TargetMode="External"/><Relationship Id="rId16" Type="http://schemas.openxmlformats.org/officeDocument/2006/relationships/printerSettings" Target="../printerSettings/printerSettings3.bin"/><Relationship Id="rId1" Type="http://schemas.openxmlformats.org/officeDocument/2006/relationships/hyperlink" Target="https://learning.h3c.com/volbeacon/market/specialtopic/detail.do?projectId=0481fc98-5dcb-4c1d-ab31-a5cde2905841" TargetMode="External"/><Relationship Id="rId6" Type="http://schemas.openxmlformats.org/officeDocument/2006/relationships/hyperlink" Target="https://learning.h3c.com/volbeacon/study/activity/video/studyCourseActivity.do?userProjectId=2b0319de-4faf-442e-9739-906adad379f6&amp;trainId=9dfb3137-9413-4174-a537-dc24507bab40&amp;trainTaskId=8ef5c24a-3cdd-4d43-aa30-6a1e5a8d5926&amp;actionId=1371c4c5-8520-4530-a2b0-01f967c0f00f&amp;timestamp=1778492021701&amp;readFlag=1&amp;sourceFlag=specialtopicMarketList" TargetMode="External"/><Relationship Id="rId11" Type="http://schemas.openxmlformats.org/officeDocument/2006/relationships/hyperlink" Target="https://learning.h3c.com/volbeacon/study/activity/video/studyCourseActivity.do?userProjectId=bfaffe20-4b4b-4f55-b0d7-2151c4ad9bc5&amp;trainId=fb4c3921-a598-4222-af70-bf42e30e2696&amp;trainTaskId=0db6d55f-5d81-4917-aaa6-bcbc64d3e78c&amp;actionId=6d033dfd-3f00-4c09-82c2-4ec332371430&amp;timestamp=1778492431408&amp;readFlag=1&amp;sourceFlag=specialtopicMarketList" TargetMode="External"/><Relationship Id="rId5" Type="http://schemas.openxmlformats.org/officeDocument/2006/relationships/hyperlink" Target="https://learning.h3c.com/volbeacon/study/activity/video/studyCourseActivity.do?userProjectId=2b0319de-4faf-442e-9739-906adad379f6&amp;trainId=9dfb3137-9413-4174-a537-dc24507bab40&amp;trainTaskId=de264307-70a9-408a-923d-df31ae90ee54&amp;actionId=e6e762fe-5713-41ec-83c3-79290d043b86&amp;timestamp=1778491973794&amp;readFlag=1&amp;sourceFlag=specialtopicMarketList" TargetMode="External"/><Relationship Id="rId15" Type="http://schemas.openxmlformats.org/officeDocument/2006/relationships/hyperlink" Target="https://learning.h3c.com/volbeacon/study/activity/video/studyCourseActivity.do?userProjectId=5aedc468-ef9b-44fa-94f4-361c2dc46150&amp;trainId=3daf30cf-27b3-45eb-9c79-8439c4642cef&amp;trainTaskId=31a38227-bafe-4285-86c8-261614b2e681&amp;actionId=7ee18bcd-4349-4a6d-b41f-be3799c33ccf&amp;timestamp=1778492770371&amp;readFlag=1&amp;sourceFlag=specialtopicMarketList" TargetMode="External"/><Relationship Id="rId10" Type="http://schemas.openxmlformats.org/officeDocument/2006/relationships/hyperlink" Target="https://learning.h3c.com/volbeacon/study/activity/video/studyCourseActivity.do?userProjectId=bfaffe20-4b4b-4f55-b0d7-2151c4ad9bc5&amp;trainId=fb4c3921-a598-4222-af70-bf42e30e2696&amp;trainTaskId=04b9349c-960f-47b1-8ac3-21c2681b0046&amp;actionId=c0578866-cad5-4403-8677-87e56f12b540&amp;timestamp=1778492324726&amp;readFlag=1&amp;sourceFlag=specialtopicMarketList" TargetMode="External"/><Relationship Id="rId4" Type="http://schemas.openxmlformats.org/officeDocument/2006/relationships/hyperlink" Target="https://learning.h3c.com/volbeacon/study/activity/etext/studyCourseActivity.do?userProjectId=022c3b9a-8a64-427a-9477-c72cfbda4dad&amp;trainId=30585f0b-f8ce-42dc-88e6-79533906488b&amp;trainTaskId=56079506-fbf1-4d99-9118-f41375ac22bd&amp;actionId=34244b49-c323-441b-ba9a-e12953ccc693&amp;timestamp=1778491768041&amp;readFlag=1&amp;sourceFlag=specialtopicMarketList" TargetMode="External"/><Relationship Id="rId9" Type="http://schemas.openxmlformats.org/officeDocument/2006/relationships/hyperlink" Target="https://learning.h3c.com/volbeacon/study/activity/video/studyCourseActivity.do?userProjectId=bfaffe20-4b4b-4f55-b0d7-2151c4ad9bc5&amp;trainId=fb4c3921-a598-4222-af70-bf42e30e2696&amp;trainTaskId=fcb2ad41-2352-485e-b43e-3b85d8b05b22&amp;actionId=5b592e25-47bb-458d-8bdf-d3227a3c4f13&amp;timestamp=1778492279268&amp;readFlag=1&amp;sourceFlag=specialtopicMarketList" TargetMode="External"/><Relationship Id="rId14" Type="http://schemas.openxmlformats.org/officeDocument/2006/relationships/hyperlink" Target="https://learning.h3c.com/volbeacon/study/activity/video/studyCourseActivity.do?userProjectId=5aedc468-ef9b-44fa-94f4-361c2dc46150&amp;trainId=3daf30cf-27b3-45eb-9c79-8439c4642cef&amp;trainTaskId=21051d63-9a71-4832-97e1-78828e16b233&amp;actionId=0c9d5a4f-1994-4c4c-8cb0-4a85aa47fe14&amp;timestamp=1778492733755&amp;readFlag=1&amp;sourceFlag=specialtopicMarketList"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learning.h3c.com/volbeacon/market/course/detail.do?id=9c0704e9-f244-4e58-b4f0-bcc10e8db545" TargetMode="External"/><Relationship Id="rId13" Type="http://schemas.openxmlformats.org/officeDocument/2006/relationships/hyperlink" Target="https://learning.h3c.com/volbeacon/market/course/detail.do?id=2c9081945549a2d9e9-0155-4cca017e7ceb" TargetMode="External"/><Relationship Id="rId3" Type="http://schemas.openxmlformats.org/officeDocument/2006/relationships/hyperlink" Target="https://learning.h3c.com/volbeacon/market/course/detail.do?id=b1f8565e-8743-499a-a7f0-a1c6735d7a3a" TargetMode="External"/><Relationship Id="rId7" Type="http://schemas.openxmlformats.org/officeDocument/2006/relationships/hyperlink" Target="https://learning.h3c.com/volbeacon/market/course/detail.do?id=eed4e574-fad2-403b-b61f-8b90329ffa31" TargetMode="External"/><Relationship Id="rId12" Type="http://schemas.openxmlformats.org/officeDocument/2006/relationships/hyperlink" Target="https://learning.h3c.com/volbeacon/market/course/detail.do?id=2c91890556ae2253331016a-e27f0d1c0401" TargetMode="External"/><Relationship Id="rId2" Type="http://schemas.openxmlformats.org/officeDocument/2006/relationships/hyperlink" Target="https://learning.h3c.com/volbeacon/market/course/detail.do?id=7fb92e3b-e95d-4b35-bf0a-71829fa6176b" TargetMode="External"/><Relationship Id="rId1" Type="http://schemas.openxmlformats.org/officeDocument/2006/relationships/hyperlink" Target="https://learning.h3c.com/volbeacon/market/course/detail.do?id=d8eae65d-4417-4340-938f-0b4c4408447c" TargetMode="External"/><Relationship Id="rId6" Type="http://schemas.openxmlformats.org/officeDocument/2006/relationships/hyperlink" Target="https://learning.h3c.com/volbeacon/market/course/detail.do?id=550d54b8-dd2d-4c4b-92e6-2cae8fe94847" TargetMode="External"/><Relationship Id="rId11" Type="http://schemas.openxmlformats.org/officeDocument/2006/relationships/hyperlink" Target="https://learning.h3c.com/volbeacon/market/course/detail.do?id=b9b5e5e5-70c4-49ee-b77b-4596d6cf9d5f" TargetMode="External"/><Relationship Id="rId5" Type="http://schemas.openxmlformats.org/officeDocument/2006/relationships/hyperlink" Target="https://learning.h3c.com/volbeacon/market/course/detail.do?id=b6cbaf17-7e54-413c-8a77-72d6d7b507a2" TargetMode="External"/><Relationship Id="rId10" Type="http://schemas.openxmlformats.org/officeDocument/2006/relationships/hyperlink" Target="https://learning.h3c.com/volbeacon/market/course/detail.do?id=ca230a8d-0512-4270-8bd9-8b58faaba66e" TargetMode="External"/><Relationship Id="rId4" Type="http://schemas.openxmlformats.org/officeDocument/2006/relationships/hyperlink" Target="https://learning.h3c.com/volbeacon/market/course/detail.do?id=88e95e7c-7be3-4c77-a03d-afb4d4b26597" TargetMode="External"/><Relationship Id="rId9" Type="http://schemas.openxmlformats.org/officeDocument/2006/relationships/hyperlink" Target="https://learning.h3c.com/volbeacon/market/course/detail.do?id=054233af-070f-4b72-be32-f61081e32844" TargetMode="External"/><Relationship Id="rId1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C288C-9B01-4391-BF97-A9B81494433F}">
  <dimension ref="A1:B8"/>
  <sheetViews>
    <sheetView tabSelected="1" zoomScale="115" zoomScaleNormal="115" workbookViewId="0">
      <selection activeCell="B10" sqref="B10"/>
    </sheetView>
  </sheetViews>
  <sheetFormatPr defaultRowHeight="13.9" x14ac:dyDescent="0.4"/>
  <cols>
    <col min="1" max="1" width="17.59765625" customWidth="1"/>
    <col min="2" max="2" width="127.59765625" customWidth="1"/>
  </cols>
  <sheetData>
    <row r="1" spans="1:2" ht="44.1" customHeight="1" x14ac:dyDescent="0.4">
      <c r="A1" s="18" t="s">
        <v>48</v>
      </c>
      <c r="B1" s="19"/>
    </row>
    <row r="2" spans="1:2" ht="17.100000000000001" customHeight="1" x14ac:dyDescent="0.4">
      <c r="A2" s="10" t="s">
        <v>49</v>
      </c>
      <c r="B2" s="10" t="s">
        <v>50</v>
      </c>
    </row>
    <row r="3" spans="1:2" ht="17.100000000000001" customHeight="1" x14ac:dyDescent="0.4">
      <c r="A3" s="11" t="s">
        <v>51</v>
      </c>
      <c r="B3" s="12" t="s">
        <v>101</v>
      </c>
    </row>
    <row r="4" spans="1:2" ht="17.100000000000001" customHeight="1" x14ac:dyDescent="0.4">
      <c r="A4" s="13" t="s">
        <v>52</v>
      </c>
      <c r="B4" s="12" t="s">
        <v>103</v>
      </c>
    </row>
    <row r="5" spans="1:2" ht="17.100000000000001" customHeight="1" x14ac:dyDescent="0.4">
      <c r="A5" s="13" t="s">
        <v>53</v>
      </c>
      <c r="B5" s="12" t="s">
        <v>104</v>
      </c>
    </row>
    <row r="6" spans="1:2" ht="17.100000000000001" customHeight="1" x14ac:dyDescent="0.4">
      <c r="A6" s="13" t="s">
        <v>54</v>
      </c>
      <c r="B6" s="12" t="s">
        <v>105</v>
      </c>
    </row>
    <row r="7" spans="1:2" ht="17.100000000000001" customHeight="1" x14ac:dyDescent="0.4">
      <c r="A7" s="13" t="s">
        <v>55</v>
      </c>
      <c r="B7" s="12" t="s">
        <v>102</v>
      </c>
    </row>
    <row r="8" spans="1:2" ht="105" customHeight="1" x14ac:dyDescent="0.4">
      <c r="A8" s="20" t="s">
        <v>106</v>
      </c>
      <c r="B8" s="21"/>
    </row>
  </sheetData>
  <sheetProtection algorithmName="SHA-512" hashValue="KtJOhL67Z0iOmyomam/CDXQFBHdEe7ku6kkMdbKemLq5z/PnFQ7PEr8V4U8hdaoB/VBZzhw2s2X3UlVOy8thrw==" saltValue="vla698t0nZwKiXdb3eZJCg==" spinCount="100000" sheet="1" formatCells="0" formatColumns="0" formatRows="0" insertColumns="0" insertRows="0" insertHyperlinks="0" deleteColumns="0" deleteRows="0" sort="0" autoFilter="0" pivotTables="0"/>
  <mergeCells count="2">
    <mergeCell ref="A1:B1"/>
    <mergeCell ref="A8:B8"/>
  </mergeCells>
  <phoneticPr fontId="3" type="noConversion"/>
  <hyperlinks>
    <hyperlink ref="A3" location="'01-学习资料地图'!A1" display="01-学习资料地图" xr:uid="{3C7E0E74-5B13-4DB5-B3EE-974D308D8276}"/>
    <hyperlink ref="A4" location="'02-必修课'!A1" display="星级渠道季度必修课" xr:uid="{A04D9AA0-5D23-406E-A505-6A6E9C8B68CB}"/>
    <hyperlink ref="A5" location="'03-上岗证'!A1" display="上岗证" xr:uid="{40DA0392-84B9-4497-91F4-509D00C5B40B}"/>
    <hyperlink ref="A6" location="'04-技术大练兵'!A1" display="技术大练兵" xr:uid="{30EC82B3-3E39-4588-8E2B-E8F6BB2B91CA}"/>
    <hyperlink ref="A7" location="'05-技术公告'!A1" display="技术公告" xr:uid="{F7706731-D5F8-4D8C-AF96-52CD2825ABEC}"/>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56517-E0A9-486B-83FD-1171B76D885C}">
  <dimension ref="A1:E21"/>
  <sheetViews>
    <sheetView workbookViewId="0">
      <selection activeCell="B25" sqref="B25"/>
    </sheetView>
  </sheetViews>
  <sheetFormatPr defaultRowHeight="13.9" x14ac:dyDescent="0.4"/>
  <cols>
    <col min="1" max="1" width="13.1328125" customWidth="1"/>
    <col min="2" max="2" width="52.86328125" customWidth="1"/>
    <col min="3" max="3" width="11.1328125" customWidth="1"/>
    <col min="4" max="4" width="20.46484375" customWidth="1"/>
    <col min="5" max="5" width="132.3984375" customWidth="1"/>
  </cols>
  <sheetData>
    <row r="1" spans="1:5" ht="17.100000000000001" customHeight="1" x14ac:dyDescent="0.4">
      <c r="A1" s="4" t="s">
        <v>0</v>
      </c>
      <c r="B1" s="4" t="s">
        <v>1</v>
      </c>
      <c r="C1" s="4" t="s">
        <v>2</v>
      </c>
      <c r="D1" s="4" t="s">
        <v>3</v>
      </c>
      <c r="E1" s="4" t="s">
        <v>4</v>
      </c>
    </row>
    <row r="2" spans="1:5" ht="17.100000000000001" customHeight="1" x14ac:dyDescent="0.4">
      <c r="A2" s="22" t="s">
        <v>5</v>
      </c>
      <c r="B2" s="5" t="str">
        <f>HYPERLINK("https://learning.h3c.com/volbeacon/market/course/detail.do?id=2c9081945524127045-0152-5eab431a752c","H3C Comware V7 盒式防火墙产品介绍")</f>
        <v>H3C Comware V7 盒式防火墙产品介绍</v>
      </c>
      <c r="C2" s="6" t="s">
        <v>13</v>
      </c>
      <c r="D2" s="5" t="s">
        <v>10</v>
      </c>
      <c r="E2" s="5" t="s">
        <v>19</v>
      </c>
    </row>
    <row r="3" spans="1:5" ht="17.100000000000001" customHeight="1" x14ac:dyDescent="0.4">
      <c r="A3" s="23"/>
      <c r="B3" s="5" t="str">
        <f>HYPERLINK("https://learning.h3c.com/volbeacon/market/course/detail.do?id=2c918904565c637ade10166-9a227f1d0e06","NGFW防火墙——从域间策略到安全策略")</f>
        <v>NGFW防火墙——从域间策略到安全策略</v>
      </c>
      <c r="C3" s="6" t="s">
        <v>11</v>
      </c>
      <c r="D3" s="5" t="s">
        <v>10</v>
      </c>
      <c r="E3" s="5" t="s">
        <v>17</v>
      </c>
    </row>
    <row r="4" spans="1:5" ht="17.100000000000001" customHeight="1" x14ac:dyDescent="0.4">
      <c r="A4" s="23"/>
      <c r="B4" s="7" t="str">
        <f>HYPERLINK("https://learning.h3c.com/volbeacon/market/course/detail.do?id=2c9081945524127045-0154-1553aa3338c3","H3C应用交付产品配置与维护(服务器和outbound负载)")</f>
        <v>H3C应用交付产品配置与维护(服务器和outbound负载)</v>
      </c>
      <c r="C4" s="6" t="s">
        <v>12</v>
      </c>
      <c r="D4" s="5" t="s">
        <v>10</v>
      </c>
      <c r="E4" s="5" t="s">
        <v>15</v>
      </c>
    </row>
    <row r="5" spans="1:5" ht="17.100000000000001" customHeight="1" x14ac:dyDescent="0.4">
      <c r="A5" s="23"/>
      <c r="B5" s="5" t="str">
        <f>HYPERLINK("https://learning.h3c.com/volbeacon/market/course/detail.do?id=2c9081945524127045-0154-1560b98a38fd","H3C应用交付产品配置与维护（inbound负载）")</f>
        <v>H3C应用交付产品配置与维护（inbound负载）</v>
      </c>
      <c r="C5" s="6" t="s">
        <v>12</v>
      </c>
      <c r="D5" s="5" t="s">
        <v>10</v>
      </c>
      <c r="E5" s="5" t="s">
        <v>16</v>
      </c>
    </row>
    <row r="6" spans="1:5" ht="17.100000000000001" customHeight="1" x14ac:dyDescent="0.4">
      <c r="A6" s="23"/>
      <c r="B6" s="5" t="str">
        <f>HYPERLINK("https://learning.h3c.com/volbeacon/market/course/detail.do?id=2c91890556ae2253331016a-e27f0d1c0401","V7 T系列盒式IPS产品介绍")</f>
        <v>V7 T系列盒式IPS产品介绍</v>
      </c>
      <c r="C6" s="6" t="s">
        <v>13</v>
      </c>
      <c r="D6" s="5" t="s">
        <v>9</v>
      </c>
      <c r="E6" s="5" t="s">
        <v>20</v>
      </c>
    </row>
    <row r="7" spans="1:5" ht="17.100000000000001" customHeight="1" x14ac:dyDescent="0.4">
      <c r="A7" s="23"/>
      <c r="B7" s="5" t="str">
        <f>HYPERLINK("https://learning.h3c.com/volbeacon/market/course/detail.do?id=2c91890b56c5f149eb-016c-8e2fe5b3178d","H3C ACG1000应用控制网关常用功能")</f>
        <v>H3C ACG1000应用控制网关常用功能</v>
      </c>
      <c r="C7" s="6" t="s">
        <v>13</v>
      </c>
      <c r="D7" s="5" t="s">
        <v>9</v>
      </c>
      <c r="E7" s="5" t="s">
        <v>21</v>
      </c>
    </row>
    <row r="8" spans="1:5" ht="17.100000000000001" customHeight="1" x14ac:dyDescent="0.4">
      <c r="A8" s="23"/>
      <c r="B8" s="5" t="str">
        <f>HYPERLINK("https://learning.h3c.com/volbeacon/market/course/detail.do?id=2c91890b56ae417404-016b-743841541156","H3C SecPath A2000-G-AK-V系列产品介绍")</f>
        <v>H3C SecPath A2000-G-AK-V系列产品介绍</v>
      </c>
      <c r="C8" s="6" t="s">
        <v>13</v>
      </c>
      <c r="D8" s="5" t="s">
        <v>10</v>
      </c>
      <c r="E8" s="5" t="s">
        <v>22</v>
      </c>
    </row>
    <row r="9" spans="1:5" ht="17.100000000000001" customHeight="1" x14ac:dyDescent="0.4">
      <c r="A9" s="23"/>
      <c r="B9" s="7" t="str">
        <f>HYPERLINK("https://learning.h3c.com/volbeacon/market/course/detail.do?id=2c91890b56ae417404-016b-ab924efe1ae1","H3C SecPath Web应用防火墙 W2000-G-AK-V系列产品介绍")</f>
        <v>H3C SecPath Web应用防火墙 W2000-G-AK-V系列产品介绍</v>
      </c>
      <c r="C9" s="6" t="s">
        <v>13</v>
      </c>
      <c r="D9" s="5" t="s">
        <v>10</v>
      </c>
      <c r="E9" s="5" t="s">
        <v>23</v>
      </c>
    </row>
    <row r="10" spans="1:5" ht="17.100000000000001" customHeight="1" x14ac:dyDescent="0.4">
      <c r="A10" s="23"/>
      <c r="B10" s="7" t="str">
        <f>HYPERLINK("https://learning.h3c.com/volbeacon/market/course/detail.do?id=2c908194558212352e-0158-48b37763581b","SecPath GAP2000产品介绍")</f>
        <v>SecPath GAP2000产品介绍</v>
      </c>
      <c r="C10" s="6" t="s">
        <v>13</v>
      </c>
      <c r="D10" s="5" t="s">
        <v>9</v>
      </c>
      <c r="E10" s="5" t="s">
        <v>18</v>
      </c>
    </row>
    <row r="11" spans="1:5" ht="17.100000000000001" customHeight="1" x14ac:dyDescent="0.4">
      <c r="A11" s="24"/>
      <c r="B11" s="5" t="str">
        <f>HYPERLINK("https://learning.h3c.com/volbeacon/market/course/detail.do?id=2c9105885704118dd0-0170-57fb62023b3b","安全态势感知产品")</f>
        <v>安全态势感知产品</v>
      </c>
      <c r="C11" s="6" t="s">
        <v>13</v>
      </c>
      <c r="D11" s="5" t="s">
        <v>10</v>
      </c>
      <c r="E11" s="5" t="s">
        <v>24</v>
      </c>
    </row>
    <row r="12" spans="1:5" ht="17.100000000000001" customHeight="1" x14ac:dyDescent="0.4">
      <c r="A12" s="25" t="s">
        <v>6</v>
      </c>
      <c r="B12" s="5" t="str">
        <f>HYPERLINK("https://learning.h3c.com/volbeacon/market/course/detail.do?id=2c91890456888230c9-016a-a0b6b6125103","Comware V7盒式安全产品高可靠性组网方案介绍")</f>
        <v>Comware V7盒式安全产品高可靠性组网方案介绍</v>
      </c>
      <c r="C12" s="6" t="s">
        <v>11</v>
      </c>
      <c r="D12" s="5" t="s">
        <v>10</v>
      </c>
      <c r="E12" s="5" t="s">
        <v>25</v>
      </c>
    </row>
    <row r="13" spans="1:5" ht="17.100000000000001" customHeight="1" x14ac:dyDescent="0.4">
      <c r="A13" s="26"/>
      <c r="B13" s="5" t="str">
        <f>HYPERLINK("https://learning.h3c.com/volbeacon/market/course/detail.do?id=2c9081945549a2d9e9-0154-e6ba2e574f37","【根叔的种子】第十四集 测试负载均衡的效果")</f>
        <v>【根叔的种子】第十四集 测试负载均衡的效果</v>
      </c>
      <c r="C13" s="6" t="s">
        <v>11</v>
      </c>
      <c r="D13" s="5" t="s">
        <v>10</v>
      </c>
      <c r="E13" s="5" t="s">
        <v>26</v>
      </c>
    </row>
    <row r="14" spans="1:5" ht="17.100000000000001" customHeight="1" x14ac:dyDescent="0.4">
      <c r="A14" s="27"/>
      <c r="B14" s="7" t="str">
        <f>HYPERLINK("https://learning.h3c.com/volbeacon/market/course/detail.do?id=2c908194558213352e10158-48c57ede35cc","SecPath GAP2000基本配置与维护")</f>
        <v>SecPath GAP2000基本配置与维护</v>
      </c>
      <c r="C14" s="6" t="s">
        <v>12</v>
      </c>
      <c r="D14" s="5" t="s">
        <v>9</v>
      </c>
      <c r="E14" s="5" t="s">
        <v>27</v>
      </c>
    </row>
    <row r="15" spans="1:5" ht="17.100000000000001" customHeight="1" x14ac:dyDescent="0.4">
      <c r="A15" s="22" t="s">
        <v>7</v>
      </c>
      <c r="B15" s="5" t="str">
        <f>HYPERLINK("https://learning.h3c.com/volbeacon/market/course/detail.do?id=2c91890556888139c7-0169-766bed4b2b5e","NGFW防火墙日志输出及存储")</f>
        <v>NGFW防火墙日志输出及存储</v>
      </c>
      <c r="C15" s="6" t="s">
        <v>11</v>
      </c>
      <c r="D15" s="5" t="s">
        <v>9</v>
      </c>
      <c r="E15" s="5" t="s">
        <v>28</v>
      </c>
    </row>
    <row r="16" spans="1:5" ht="17.100000000000001" customHeight="1" x14ac:dyDescent="0.4">
      <c r="A16" s="23"/>
      <c r="B16" s="5" t="str">
        <f>HYPERLINK("https://learning.h3c.com/volbeacon/market/course/detail.do?id=2c9189055671219052-0167-cbe67c5f0a90","【技术大咖说】第一季第3集——网络安全攻与防")</f>
        <v>【技术大咖说】第一季第3集——网络安全攻与防</v>
      </c>
      <c r="C16" s="6" t="s">
        <v>12</v>
      </c>
      <c r="D16" s="5" t="s">
        <v>10</v>
      </c>
      <c r="E16" s="5" t="s">
        <v>29</v>
      </c>
    </row>
    <row r="17" spans="1:5" ht="17.100000000000001" customHeight="1" x14ac:dyDescent="0.4">
      <c r="A17" s="23"/>
      <c r="B17" s="5" t="str">
        <f>HYPERLINK("https://learning.h3c.com/volbeacon/market/course/detail.do?id=2c91890b56ae427404-016a-e5b705081bd3","M9000故障信息收集及初步定位")</f>
        <v>M9000故障信息收集及初步定位</v>
      </c>
      <c r="C17" s="6" t="s">
        <v>12</v>
      </c>
      <c r="D17" s="5" t="s">
        <v>10</v>
      </c>
      <c r="E17" s="5" t="s">
        <v>30</v>
      </c>
    </row>
    <row r="18" spans="1:5" ht="17.100000000000001" customHeight="1" x14ac:dyDescent="0.4">
      <c r="A18" s="23"/>
      <c r="B18" s="5" t="str">
        <f>HYPERLINK("https://learning.h3c.com/volbeacon/market/course/detail.do?id=2c9081945549a2d9e9-0155-94b1f9d4069c","根叔的种子第十八集：Outbound链路负载均衡排错")</f>
        <v>根叔的种子第十八集：Outbound链路负载均衡排错</v>
      </c>
      <c r="C18" s="6" t="s">
        <v>12</v>
      </c>
      <c r="D18" s="5" t="s">
        <v>10</v>
      </c>
      <c r="E18" s="5" t="s">
        <v>31</v>
      </c>
    </row>
    <row r="19" spans="1:5" ht="17.100000000000001" customHeight="1" x14ac:dyDescent="0.4">
      <c r="A19" s="24"/>
      <c r="B19" s="7" t="str">
        <f>HYPERLINK("https://learning.h3c.com/volbeacon/market/course/detail.do?id=2c91058856d521ed72-016f-a20fffac6836","【根叔的种子第四季】第1集 NGFW IPS功能无日志问题故障排查")</f>
        <v>【根叔的种子第四季】第1集 NGFW IPS功能无日志问题故障排查</v>
      </c>
      <c r="C19" s="6" t="s">
        <v>12</v>
      </c>
      <c r="D19" s="5" t="s">
        <v>10</v>
      </c>
      <c r="E19" s="5" t="s">
        <v>32</v>
      </c>
    </row>
    <row r="20" spans="1:5" ht="17.100000000000001" customHeight="1" x14ac:dyDescent="0.4">
      <c r="A20" s="22" t="s">
        <v>8</v>
      </c>
      <c r="B20" s="5" t="str">
        <f>HYPERLINK("https://learning.h3c.com/volbeacon/market/course/detail.do?id=2c9105885704118dd0-0171-8319162f195f","IPSec从理解到维护")</f>
        <v>IPSec从理解到维护</v>
      </c>
      <c r="C20" s="6" t="s">
        <v>11</v>
      </c>
      <c r="D20" s="5" t="s">
        <v>14</v>
      </c>
      <c r="E20" s="5" t="s">
        <v>33</v>
      </c>
    </row>
    <row r="21" spans="1:5" ht="17.100000000000001" customHeight="1" x14ac:dyDescent="0.4">
      <c r="A21" s="24"/>
      <c r="B21" s="5" t="str">
        <f>HYPERLINK("https://learning.h3c.com/volbeacon/market/course/detail.do?id=2c91058c570411aec0-0171-831a35212f5a","安全产品信息收集模板")</f>
        <v>安全产品信息收集模板</v>
      </c>
      <c r="C21" s="6" t="s">
        <v>12</v>
      </c>
      <c r="D21" s="5" t="s">
        <v>14</v>
      </c>
      <c r="E21" s="5" t="s">
        <v>34</v>
      </c>
    </row>
  </sheetData>
  <sheetProtection algorithmName="SHA-512" hashValue="n7BM7rBqi1YzGZq5qXNPd2twpwE8Kcz+lXXqlOD2jPKLi4pS4UlqopFesW8MY1Apr7GVKuwQ/Q0aHkrKQATGow==" saltValue="etYBYE9r3p3dIVYB2AeJWw==" spinCount="100000" sheet="1" formatCells="0" formatColumns="0" formatRows="0" insertColumns="0" insertRows="0" insertHyperlinks="0" deleteColumns="0" deleteRows="0" sort="0" autoFilter="0" pivotTables="0"/>
  <mergeCells count="4">
    <mergeCell ref="A2:A11"/>
    <mergeCell ref="A12:A14"/>
    <mergeCell ref="A15:A19"/>
    <mergeCell ref="A20:A21"/>
  </mergeCells>
  <phoneticPr fontId="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D2456-25E7-4A23-A073-D2979EFC15BA}">
  <dimension ref="A1:B18"/>
  <sheetViews>
    <sheetView workbookViewId="0">
      <selection activeCell="E29" sqref="E29"/>
    </sheetView>
  </sheetViews>
  <sheetFormatPr defaultRowHeight="13.9" x14ac:dyDescent="0.4"/>
  <cols>
    <col min="1" max="1" width="34.73046875" customWidth="1"/>
    <col min="2" max="2" width="55.86328125" customWidth="1"/>
  </cols>
  <sheetData>
    <row r="1" spans="1:2" ht="30" customHeight="1" x14ac:dyDescent="0.4">
      <c r="A1" s="9" t="s">
        <v>75</v>
      </c>
      <c r="B1" s="9" t="s">
        <v>38</v>
      </c>
    </row>
    <row r="2" spans="1:2" ht="17.100000000000001" customHeight="1" x14ac:dyDescent="0.4">
      <c r="A2" s="1" t="s">
        <v>56</v>
      </c>
      <c r="B2" s="1" t="s">
        <v>57</v>
      </c>
    </row>
    <row r="3" spans="1:2" ht="17.100000000000001" customHeight="1" x14ac:dyDescent="0.4">
      <c r="A3" s="28" t="s">
        <v>58</v>
      </c>
      <c r="B3" s="1" t="s">
        <v>59</v>
      </c>
    </row>
    <row r="4" spans="1:2" ht="17.100000000000001" customHeight="1" x14ac:dyDescent="0.4">
      <c r="A4" s="29"/>
      <c r="B4" s="1" t="s">
        <v>60</v>
      </c>
    </row>
    <row r="5" spans="1:2" ht="17.100000000000001" customHeight="1" x14ac:dyDescent="0.4">
      <c r="A5" s="30"/>
      <c r="B5" s="1" t="s">
        <v>61</v>
      </c>
    </row>
    <row r="6" spans="1:2" ht="30" customHeight="1" x14ac:dyDescent="0.4">
      <c r="A6" s="9" t="s">
        <v>76</v>
      </c>
      <c r="B6" s="9" t="s">
        <v>38</v>
      </c>
    </row>
    <row r="7" spans="1:2" ht="17.100000000000001" customHeight="1" x14ac:dyDescent="0.4">
      <c r="A7" s="28" t="s">
        <v>56</v>
      </c>
      <c r="B7" s="1" t="s">
        <v>62</v>
      </c>
    </row>
    <row r="8" spans="1:2" ht="17.100000000000001" customHeight="1" x14ac:dyDescent="0.4">
      <c r="A8" s="29"/>
      <c r="B8" s="1" t="s">
        <v>63</v>
      </c>
    </row>
    <row r="9" spans="1:2" ht="17.100000000000001" customHeight="1" x14ac:dyDescent="0.4">
      <c r="A9" s="29"/>
      <c r="B9" s="1" t="s">
        <v>64</v>
      </c>
    </row>
    <row r="10" spans="1:2" ht="17.100000000000001" customHeight="1" x14ac:dyDescent="0.4">
      <c r="A10" s="30"/>
      <c r="B10" s="1" t="s">
        <v>65</v>
      </c>
    </row>
    <row r="11" spans="1:2" ht="17.100000000000001" customHeight="1" x14ac:dyDescent="0.4">
      <c r="A11" s="28" t="s">
        <v>58</v>
      </c>
      <c r="B11" s="1" t="s">
        <v>66</v>
      </c>
    </row>
    <row r="12" spans="1:2" ht="17.100000000000001" customHeight="1" x14ac:dyDescent="0.4">
      <c r="A12" s="29"/>
      <c r="B12" s="1" t="s">
        <v>67</v>
      </c>
    </row>
    <row r="13" spans="1:2" ht="17.100000000000001" customHeight="1" x14ac:dyDescent="0.4">
      <c r="A13" s="29"/>
      <c r="B13" s="1" t="s">
        <v>68</v>
      </c>
    </row>
    <row r="14" spans="1:2" ht="17.100000000000001" customHeight="1" x14ac:dyDescent="0.4">
      <c r="A14" s="30"/>
      <c r="B14" s="1" t="s">
        <v>69</v>
      </c>
    </row>
    <row r="15" spans="1:2" ht="17.100000000000001" customHeight="1" x14ac:dyDescent="0.4">
      <c r="A15" s="1" t="s">
        <v>70</v>
      </c>
      <c r="B15" s="1" t="s">
        <v>71</v>
      </c>
    </row>
    <row r="16" spans="1:2" ht="17.100000000000001" customHeight="1" x14ac:dyDescent="0.4">
      <c r="A16" s="28" t="s">
        <v>72</v>
      </c>
      <c r="B16" s="1" t="s">
        <v>73</v>
      </c>
    </row>
    <row r="17" spans="1:2" ht="17.100000000000001" customHeight="1" x14ac:dyDescent="0.4">
      <c r="A17" s="30"/>
      <c r="B17" s="1" t="s">
        <v>74</v>
      </c>
    </row>
    <row r="18" spans="1:2" x14ac:dyDescent="0.4">
      <c r="A18" s="8"/>
      <c r="B18" s="8"/>
    </row>
  </sheetData>
  <sheetProtection algorithmName="SHA-512" hashValue="Ff3vLpkylzXe5HFwkpA55R5HevM/UTggIgfu1R8KCwwYGi2f6o025fOXd0b5Rr8irx8PC/ALBKF4oSRSoKNnOw==" saltValue="VdUU4DP3SXLEmdM/u934EA==" spinCount="100000" sheet="1" formatCells="0" formatColumns="0" formatRows="0" insertColumns="0" insertRows="0" insertHyperlinks="0" deleteColumns="0" deleteRows="0" sort="0" autoFilter="0" pivotTables="0"/>
  <mergeCells count="4">
    <mergeCell ref="A3:A5"/>
    <mergeCell ref="A7:A10"/>
    <mergeCell ref="A11:A14"/>
    <mergeCell ref="A16:A17"/>
  </mergeCells>
  <phoneticPr fontId="11" type="noConversion"/>
  <hyperlinks>
    <hyperlink ref="B2" r:id="rId1" xr:uid="{A5AB852C-51BA-4BE0-B2E8-4484EC14E4CB}"/>
    <hyperlink ref="B3" r:id="rId2" xr:uid="{60D8EBA8-D612-4957-92F4-6C2660B5FBD6}"/>
    <hyperlink ref="B4" r:id="rId3" xr:uid="{7A8CD938-8497-4A98-BD67-95DA96D8A67C}"/>
    <hyperlink ref="B5" r:id="rId4" xr:uid="{16794505-4660-4D1D-8DF0-3C9AB6A19355}"/>
    <hyperlink ref="B7" r:id="rId5" xr:uid="{2FB379B6-8105-40FE-92D3-25E5B5634323}"/>
    <hyperlink ref="B8" r:id="rId6" xr:uid="{C027F74B-5FF8-46A2-BACD-64E7E80B1D93}"/>
    <hyperlink ref="B9" r:id="rId7" xr:uid="{76A4EC5E-0022-4F59-8D0E-16437BB14206}"/>
    <hyperlink ref="B10" r:id="rId8" xr:uid="{69B5C57C-6EF5-4E10-B259-742FA18CF1DB}"/>
    <hyperlink ref="B11" r:id="rId9" xr:uid="{190E2F2C-12D2-4E8A-B6D4-A8A710505E9E}"/>
    <hyperlink ref="B12" r:id="rId10" xr:uid="{4BABA952-C7A2-407C-8774-606C9919DF80}"/>
    <hyperlink ref="B13" r:id="rId11" xr:uid="{11770E1E-4304-4DEC-B7C9-953B1E0BD936}"/>
    <hyperlink ref="B14" r:id="rId12" xr:uid="{4D7D8A64-8F8D-4F9A-A964-A93CF2B69DFF}"/>
    <hyperlink ref="B15" r:id="rId13" xr:uid="{7A19ADF5-5B1B-4096-8E2A-A1D1DEE51635}"/>
    <hyperlink ref="B16" r:id="rId14" xr:uid="{E7CAEDBD-C412-43AA-998A-18E2F9D93F25}"/>
    <hyperlink ref="B17" r:id="rId15" xr:uid="{88C63D9F-098A-43E3-BCD7-17B50101EB1B}"/>
  </hyperlinks>
  <pageMargins left="0.7" right="0.7" top="0.75" bottom="0.75" header="0.3" footer="0.3"/>
  <pageSetup paperSize="9" orientation="portrait" r:id="rId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AC5F2-E611-4950-8BE4-1D64870A04A1}">
  <dimension ref="A1:B14"/>
  <sheetViews>
    <sheetView workbookViewId="0">
      <selection activeCell="A2" sqref="A2:XFD2"/>
    </sheetView>
  </sheetViews>
  <sheetFormatPr defaultRowHeight="13.9" x14ac:dyDescent="0.4"/>
  <cols>
    <col min="1" max="1" width="43.06640625" style="8" customWidth="1"/>
    <col min="2" max="2" width="73.265625" style="8" customWidth="1"/>
  </cols>
  <sheetData>
    <row r="1" spans="1:2" ht="28.05" customHeight="1" x14ac:dyDescent="0.4">
      <c r="A1" s="14" t="s">
        <v>77</v>
      </c>
      <c r="B1" s="14" t="s">
        <v>78</v>
      </c>
    </row>
    <row r="2" spans="1:2" ht="18" customHeight="1" x14ac:dyDescent="0.4">
      <c r="A2" s="15" t="s">
        <v>79</v>
      </c>
      <c r="B2" s="16" t="s">
        <v>80</v>
      </c>
    </row>
    <row r="3" spans="1:2" ht="18" customHeight="1" x14ac:dyDescent="0.4">
      <c r="A3" s="15" t="s">
        <v>81</v>
      </c>
      <c r="B3" s="16" t="s">
        <v>82</v>
      </c>
    </row>
    <row r="4" spans="1:2" ht="18" customHeight="1" x14ac:dyDescent="0.4">
      <c r="A4" s="15" t="s">
        <v>83</v>
      </c>
      <c r="B4" s="16" t="s">
        <v>84</v>
      </c>
    </row>
    <row r="5" spans="1:2" ht="18" customHeight="1" x14ac:dyDescent="0.4">
      <c r="A5" s="15" t="s">
        <v>85</v>
      </c>
      <c r="B5" s="16" t="s">
        <v>86</v>
      </c>
    </row>
    <row r="6" spans="1:2" ht="18" customHeight="1" x14ac:dyDescent="0.4">
      <c r="A6" s="15" t="s">
        <v>87</v>
      </c>
      <c r="B6" s="16" t="s">
        <v>88</v>
      </c>
    </row>
    <row r="7" spans="1:2" ht="18" customHeight="1" x14ac:dyDescent="0.4">
      <c r="A7" s="15" t="s">
        <v>89</v>
      </c>
      <c r="B7" s="16" t="s">
        <v>90</v>
      </c>
    </row>
    <row r="8" spans="1:2" ht="18" customHeight="1" x14ac:dyDescent="0.4">
      <c r="A8" s="31" t="s">
        <v>91</v>
      </c>
      <c r="B8" s="16" t="s">
        <v>92</v>
      </c>
    </row>
    <row r="9" spans="1:2" ht="18" customHeight="1" x14ac:dyDescent="0.4">
      <c r="A9" s="31"/>
      <c r="B9" s="16" t="s">
        <v>93</v>
      </c>
    </row>
    <row r="10" spans="1:2" ht="18" customHeight="1" x14ac:dyDescent="0.4">
      <c r="A10" s="31" t="s">
        <v>94</v>
      </c>
      <c r="B10" s="16" t="s">
        <v>95</v>
      </c>
    </row>
    <row r="11" spans="1:2" ht="18" customHeight="1" x14ac:dyDescent="0.4">
      <c r="A11" s="31"/>
      <c r="B11" s="16" t="s">
        <v>96</v>
      </c>
    </row>
    <row r="12" spans="1:2" ht="18" customHeight="1" x14ac:dyDescent="0.4">
      <c r="A12" s="31"/>
      <c r="B12" s="16" t="s">
        <v>97</v>
      </c>
    </row>
    <row r="13" spans="1:2" ht="18" customHeight="1" x14ac:dyDescent="0.4">
      <c r="A13" s="31" t="s">
        <v>98</v>
      </c>
      <c r="B13" s="16" t="s">
        <v>99</v>
      </c>
    </row>
    <row r="14" spans="1:2" ht="18" customHeight="1" x14ac:dyDescent="0.4">
      <c r="A14" s="31"/>
      <c r="B14" s="16" t="s">
        <v>100</v>
      </c>
    </row>
  </sheetData>
  <sheetProtection algorithmName="SHA-512" hashValue="OlFiPuvob9JcvCTnrxbJ727QbiBBtjE3fZXy9tZQnxzJl63I6ui2GJVI39/7zuO/PcAdedq1xx2ljf1+cHYusg==" saltValue="IyOfkDH7Q8s0/hrTJLsoyA==" spinCount="100000" sheet="1" formatCells="0" formatColumns="0" formatRows="0" insertColumns="0" insertRows="0" insertHyperlinks="0" deleteColumns="0" deleteRows="0" sort="0" autoFilter="0" pivotTables="0"/>
  <mergeCells count="3">
    <mergeCell ref="A8:A9"/>
    <mergeCell ref="A10:A12"/>
    <mergeCell ref="A13:A14"/>
  </mergeCells>
  <phoneticPr fontId="3" type="noConversion"/>
  <hyperlinks>
    <hyperlink ref="B2" r:id="rId1" xr:uid="{01BB0B22-C666-45E1-82EB-412FAF47A960}"/>
    <hyperlink ref="B3" r:id="rId2" xr:uid="{5783C777-4B84-4BC3-8EB5-723926AF8A70}"/>
    <hyperlink ref="B4" r:id="rId3" xr:uid="{AF4A9E4D-D5B8-44AD-AEAC-E965C0AA7A37}"/>
    <hyperlink ref="B5" r:id="rId4" xr:uid="{8C9EB1E2-3C1A-4148-822B-FC0066463FDB}"/>
    <hyperlink ref="B6" r:id="rId5" xr:uid="{FC37A7C4-974E-497C-8D62-CC111EA67BC4}"/>
    <hyperlink ref="B7" r:id="rId6" xr:uid="{5A0DF0FA-4968-469D-947E-A2D7A4D210C8}"/>
    <hyperlink ref="B8" r:id="rId7" xr:uid="{84A3A189-BE93-4819-A46E-F54B9AB60DAF}"/>
    <hyperlink ref="B9" r:id="rId8" xr:uid="{BBFD7C8C-FFE1-4DF4-82B9-718254CAB96C}"/>
    <hyperlink ref="B10" r:id="rId9" xr:uid="{05173919-71FE-4D97-95F9-3BB4191B61FC}"/>
    <hyperlink ref="B11" r:id="rId10" xr:uid="{382AEB58-C931-4AFB-A7A5-5EA0E337B49F}"/>
    <hyperlink ref="B12" r:id="rId11" xr:uid="{F42C61F3-E297-4972-A43C-102F8916A1F8}"/>
    <hyperlink ref="B13" r:id="rId12" xr:uid="{FDDE3D08-F600-4850-8D9D-94C93E261D38}"/>
    <hyperlink ref="B14" r:id="rId13" xr:uid="{7CA49158-CD0C-4F1E-8889-47BFC31E1F7B}"/>
  </hyperlinks>
  <pageMargins left="0.7" right="0.7" top="0.75" bottom="0.75" header="0.3" footer="0.3"/>
  <pageSetup paperSize="9" orientation="portrait"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9B8D9-2255-40B6-9D1C-68FCFD568933}">
  <dimension ref="A1:B29"/>
  <sheetViews>
    <sheetView topLeftCell="A4" workbookViewId="0">
      <selection activeCell="B34" sqref="B34"/>
    </sheetView>
  </sheetViews>
  <sheetFormatPr defaultRowHeight="13.9" x14ac:dyDescent="0.4"/>
  <cols>
    <col min="1" max="1" width="21.73046875" customWidth="1"/>
    <col min="2" max="2" width="66.86328125" customWidth="1"/>
  </cols>
  <sheetData>
    <row r="1" spans="1:2" ht="17.100000000000001" customHeight="1" x14ac:dyDescent="0.4">
      <c r="A1" s="35" t="s">
        <v>37</v>
      </c>
      <c r="B1" s="3" t="s">
        <v>38</v>
      </c>
    </row>
    <row r="2" spans="1:2" ht="17.100000000000001" customHeight="1" x14ac:dyDescent="0.4">
      <c r="A2" s="35"/>
      <c r="B2" s="2" t="str">
        <f>HYPERLINK("https://learning.h3c.com/volbeacon/market/course/detail.do?id=943ef8b9-b86a-441d-8322-e0d08923529e","《安全产品那些你应该知道的事儿》")</f>
        <v>《安全产品那些你应该知道的事儿》</v>
      </c>
    </row>
    <row r="3" spans="1:2" ht="17.100000000000001" customHeight="1" x14ac:dyDescent="0.4">
      <c r="A3" s="35"/>
      <c r="B3" s="2" t="str">
        <f>HYPERLINK("https://learning.h3c.com/volbeacon/market/course/detail.do?id=e6d2ad8d-7bc6-4819-858f-f09f379c1739","《NGFW与IPS：从原理到实战》")</f>
        <v>《NGFW与IPS：从原理到实战》</v>
      </c>
    </row>
    <row r="4" spans="1:2" ht="17.100000000000001" customHeight="1" x14ac:dyDescent="0.4">
      <c r="A4" s="35"/>
      <c r="B4" s="2" t="str">
        <f>HYPERLINK("https://learning.h3c.com/volbeacon/market/course/detail.do?id=9d0d8a48-52ff-46fd-aae8-93703f25e631","《RBM技术专题3.0》")</f>
        <v>《RBM技术专题3.0》</v>
      </c>
    </row>
    <row r="5" spans="1:2" ht="17.100000000000001" customHeight="1" x14ac:dyDescent="0.4">
      <c r="A5" s="35"/>
      <c r="B5" s="2" t="str">
        <f>HYPERLINK("https://learning.h3c.com/volbeacon/market/course/detail.do?id=48fcb2dc-6ec2-4207-a414-1b4b955cee54","《日志专题2.0》")</f>
        <v>《日志专题2.0》</v>
      </c>
    </row>
    <row r="6" spans="1:2" ht="17.100000000000001" customHeight="1" x14ac:dyDescent="0.4">
      <c r="A6" s="35"/>
      <c r="B6" s="2" t="str">
        <f>HYPERLINK("https://learning.h3c.com/volbeacon/market/course/detail.do?id=4bce3595-ef86-4632-901d-50beae816d45","《安全产品变更案例和注意事项》")</f>
        <v>《安全产品变更案例和注意事项》</v>
      </c>
    </row>
    <row r="7" spans="1:2" x14ac:dyDescent="0.4">
      <c r="A7" s="8"/>
      <c r="B7" s="8"/>
    </row>
    <row r="8" spans="1:2" x14ac:dyDescent="0.4">
      <c r="A8" s="3" t="s">
        <v>39</v>
      </c>
      <c r="B8" s="3" t="s">
        <v>38</v>
      </c>
    </row>
    <row r="9" spans="1:2" ht="16.5" customHeight="1" x14ac:dyDescent="0.4">
      <c r="A9" s="32" t="s">
        <v>40</v>
      </c>
      <c r="B9" s="2" t="str">
        <f>HYPERLINK("https://learning.h3c.com/volbeacon/study/project/detail.do?projectId=8c059611-f690-4131-be43-649a33f4ff40&amp;cOntentType=studyContent&amp;sourceFlag=projectMarketList","《Comware V7中低端安全产品开局和排错》")</f>
        <v>《Comware V7中低端安全产品开局和排错》</v>
      </c>
    </row>
    <row r="10" spans="1:2" ht="16.5" customHeight="1" x14ac:dyDescent="0.4">
      <c r="A10" s="33"/>
      <c r="B10" s="2" t="str">
        <f>HYPERLINK("https://learning.h3c.com/volbeacon/study/project/detail.do?projectId=8c059611-f690-4131-be43-649a33f4ff40&amp;cOntentType=studyContent&amp;sourceFlag=projectMarketList","《RBM技术专题》")</f>
        <v>《RBM技术专题》</v>
      </c>
    </row>
    <row r="11" spans="1:2" ht="16.5" customHeight="1" x14ac:dyDescent="0.4">
      <c r="A11" s="34"/>
      <c r="B11" s="2" t="str">
        <f>HYPERLINK("https://learning.h3c.com/volbeacon/study/project/detail.do?projectId=8c059611-f690-4131-be43-649a33f4ff40&amp;cOntentType=studyContent&amp;sourceFlag=projectMarketList","《日志专题》")</f>
        <v>《日志专题》</v>
      </c>
    </row>
    <row r="12" spans="1:2" ht="16.5" customHeight="1" x14ac:dyDescent="0.4">
      <c r="A12" s="17" t="s">
        <v>41</v>
      </c>
      <c r="B12" s="2" t="str">
        <f>HYPERLINK("https://learning.h3c.com/volbeacon/study/project/detail.do?projectId=8c059611-f690-4131-be43-649a33f4ff40&amp;cOntentType=studyContent&amp;sourceFlag=projectMarketList","《 态势感知系列产品介绍和维护、测试》")</f>
        <v>《 态势感知系列产品介绍和维护、测试》</v>
      </c>
    </row>
    <row r="13" spans="1:2" x14ac:dyDescent="0.4">
      <c r="A13" s="3" t="s">
        <v>42</v>
      </c>
      <c r="B13" s="2" t="str">
        <f>HYPERLINK("https://learning.h3c.com/volbeacon/study/project/detail.do?projectId=8c059611-f690-4131-be43-649a33f4ff40&amp;cOntentType=studyContent&amp;sourceFlag=projectMarketList","《ACG1000典型应用场景与常见问题排查》")</f>
        <v>《ACG1000典型应用场景与常见问题排查》</v>
      </c>
    </row>
    <row r="15" spans="1:2" x14ac:dyDescent="0.4">
      <c r="A15" s="32" t="s">
        <v>43</v>
      </c>
      <c r="B15" s="3" t="s">
        <v>38</v>
      </c>
    </row>
    <row r="16" spans="1:2" x14ac:dyDescent="0.4">
      <c r="A16" s="33"/>
      <c r="B16" s="2" t="str">
        <f>HYPERLINK("https://learning.h3c.com/volbeacon/market/course/detail.do?id=aed80731-c831-48c6-8e8f-c54b7a26fe92","《安全产品巡检介绍和业务变更中常见问题处理》")</f>
        <v>《安全产品巡检介绍和业务变更中常见问题处理》</v>
      </c>
    </row>
    <row r="17" spans="1:2" x14ac:dyDescent="0.4">
      <c r="A17" s="33"/>
      <c r="B17" s="2" t="str">
        <f>HYPERLINK("https://learning.h3c.com/volbeacon/market/course/detail.do?id=704c4ea5-8754-44d4-b0f1-3d9e0fa68bc1","《防火墙高可靠性技术专题》")</f>
        <v>《防火墙高可靠性技术专题》</v>
      </c>
    </row>
    <row r="18" spans="1:2" x14ac:dyDescent="0.4">
      <c r="A18" s="33"/>
      <c r="B18" s="2" t="str">
        <f>HYPERLINK("https://learning.h3c.com/volbeacon/market/course/detail.do?id=28f6f0e7-915b-4d71-9408-6bfb9a2be321","《VPN专题培训（IPSEC，SSLVPN）》")</f>
        <v>《VPN专题培训（IPSEC，SSLVPN）》</v>
      </c>
    </row>
    <row r="19" spans="1:2" x14ac:dyDescent="0.4">
      <c r="A19" s="33"/>
      <c r="B19" s="2" t="str">
        <f>HYPERLINK("https://learning.h3c.com/volbeacon/market/course/detail.do?id=2f7cb84f-bb1c-426f-abaf-3bf6f2817422","下一代防火墙典型开局实践讲解")</f>
        <v>下一代防火墙典型开局实践讲解</v>
      </c>
    </row>
    <row r="20" spans="1:2" x14ac:dyDescent="0.4">
      <c r="A20" s="33"/>
      <c r="B20" s="2" t="str">
        <f>HYPERLINK("https://learning.h3c.com/volbeacon/market/course/detail.do?id=33190b6c-eba1-4f7c-9614-c781f1b37113","DPI典型配置")</f>
        <v>DPI典型配置</v>
      </c>
    </row>
    <row r="21" spans="1:2" x14ac:dyDescent="0.4">
      <c r="A21" s="33"/>
      <c r="B21" s="2" t="str">
        <f>HYPERLINK("https://learning.h3c.com/volbeacon/market/course/detail.do?id=6da51482-642e-4699-9623-f6c08f868bf0","IPS日志分析及优化")</f>
        <v>IPS日志分析及优化</v>
      </c>
    </row>
    <row r="22" spans="1:2" x14ac:dyDescent="0.4">
      <c r="A22" s="33"/>
      <c r="B22" s="2" t="str">
        <f>HYPERLINK("https://learning.h3c.com/volbeacon/market/course/detail.do?id=a4faf1be-48b0-410c-a05f-2f0c0c8fcce4","典配专题：IPv6&amp;AFT")</f>
        <v>典配专题：IPv6&amp;AFT</v>
      </c>
    </row>
    <row r="23" spans="1:2" x14ac:dyDescent="0.4">
      <c r="A23" s="33"/>
      <c r="B23" s="2" t="str">
        <f>HYPERLINK("https://learning.h3c.com/volbeacon/market/course/detail.do?id=d3d82599-52ae-4e79-a3c0-43f864212e59","《防火墙常见高危操作介绍》")</f>
        <v>《防火墙常见高危操作介绍》</v>
      </c>
    </row>
    <row r="24" spans="1:2" x14ac:dyDescent="0.4">
      <c r="A24" s="33"/>
      <c r="B24" s="2" t="str">
        <f>HYPERLINK("https://learning.h3c.com/volbeacon/market/course/detail.do?id=30e02c9c-f585-4b02-bcd6-15783c936c42","防火墙综合排错")</f>
        <v>防火墙综合排错</v>
      </c>
    </row>
    <row r="25" spans="1:2" x14ac:dyDescent="0.4">
      <c r="A25" s="33"/>
      <c r="B25" s="2" t="str">
        <f>HYPERLINK("https://learning.h3c.com/volbeacon/market/course/detail.do?id=0915031a-9aef-4a85-b538-7637fe82be0d","《LLB&amp;SLB原理及典型配置》")</f>
        <v>《LLB&amp;SLB原理及典型配置》</v>
      </c>
    </row>
    <row r="26" spans="1:2" x14ac:dyDescent="0.4">
      <c r="A26" s="33"/>
      <c r="B26" s="2" t="str">
        <f>HYPERLINK("","典配专题：七层负载")</f>
        <v>典配专题：七层负载</v>
      </c>
    </row>
    <row r="27" spans="1:2" x14ac:dyDescent="0.4">
      <c r="A27" s="33"/>
      <c r="B27" s="2" t="str">
        <f>HYPERLINK("https://learning.h3c.com/volbeacon/market/course/detail.do?id=8f4f7979-b8af-4295-b835-269103169624","《七层负载&amp;LB综合排错》")</f>
        <v>《七层负载&amp;LB综合排错》</v>
      </c>
    </row>
    <row r="28" spans="1:2" x14ac:dyDescent="0.4">
      <c r="A28" s="33"/>
      <c r="B28" s="2" t="str">
        <f>HYPERLINK("https://learning.h3c.com/volbeacon/market/course/detail.do?id=e13dad90-2e53-43c7-a47d-5217c04e2c25","《ACG1000产品介绍+ACG1000双机高可靠性专题》")</f>
        <v>《ACG1000产品介绍+ACG1000双机高可靠性专题》</v>
      </c>
    </row>
    <row r="29" spans="1:2" x14ac:dyDescent="0.4">
      <c r="A29" s="34"/>
      <c r="B29" s="2" t="str">
        <f>HYPERLINK("https://learning.h3c.com/volbeacon/market/course/detail.do?id=97568581-24a5-4535-8ca7-8185b4172420","《ACG1000用户认证+ACG1000无线非经+HTTPS解密+防共享》")</f>
        <v>《ACG1000用户认证+ACG1000无线非经+HTTPS解密+防共享》</v>
      </c>
    </row>
  </sheetData>
  <sheetProtection algorithmName="SHA-512" hashValue="Un2MstN6HXJNfmeC9pR+jSxx96kQACceXI/NhQetJwtR8yVnuhI6M4Ic3TWfCcWRQ80mIqIN6MqjI4Mhq9OJRQ==" saltValue="221JJUxx1HWD3zKBrfX2lA==" spinCount="100000" sheet="1" formatCells="0" formatColumns="0" formatRows="0" insertColumns="0" insertRows="0" insertHyperlinks="0" deleteColumns="0" deleteRows="0" sort="0" autoFilter="0" pivotTables="0"/>
  <mergeCells count="3">
    <mergeCell ref="A15:A29"/>
    <mergeCell ref="A1:A6"/>
    <mergeCell ref="A9:A11"/>
  </mergeCells>
  <phoneticPr fontId="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BC039-4ED5-4760-BEDF-25DEB162CCD5}">
  <dimension ref="A1:B63"/>
  <sheetViews>
    <sheetView workbookViewId="0">
      <selection activeCell="C12" sqref="C12"/>
    </sheetView>
  </sheetViews>
  <sheetFormatPr defaultRowHeight="13.9" x14ac:dyDescent="0.4"/>
  <cols>
    <col min="1" max="1" width="18.59765625" customWidth="1"/>
    <col min="2" max="2" width="90" customWidth="1"/>
  </cols>
  <sheetData>
    <row r="1" spans="1:2" ht="17.100000000000001" customHeight="1" x14ac:dyDescent="0.4">
      <c r="A1" s="9" t="s">
        <v>35</v>
      </c>
      <c r="B1" s="9" t="s">
        <v>36</v>
      </c>
    </row>
    <row r="2" spans="1:2" ht="17.100000000000001" customHeight="1" x14ac:dyDescent="0.4">
      <c r="A2" s="28" t="s">
        <v>47</v>
      </c>
      <c r="B2" s="1" t="str">
        <f>HYPERLINK("https://zhiliao.h3c.com/Theme/details/234157","关于高端安全设备海光CPU运行1044天后宕机问题的技术公告")</f>
        <v>关于高端安全设备海光CPU运行1044天后宕机问题的技术公告</v>
      </c>
    </row>
    <row r="3" spans="1:2" ht="17.100000000000001" customHeight="1" x14ac:dyDescent="0.4">
      <c r="A3" s="29"/>
      <c r="B3" s="1" t="str">
        <f>HYPERLINK("https://zhiliao.h3c.com/Theme/details/234156","关于部分安全产品context下新增IPv6配置导致流表优先级异常问题的技术公告")</f>
        <v>关于部分安全产品context下新增IPv6配置导致流表优先级异常问题的技术公告</v>
      </c>
    </row>
    <row r="4" spans="1:2" ht="17.100000000000001" customHeight="1" x14ac:dyDescent="0.4">
      <c r="A4" s="29"/>
      <c r="B4" s="1" t="str">
        <f>HYPERLINK("https://zhiliao.h3c.com/Theme/details/234154","关于部分安全产品收到IPv6超小包导致设备协议震荡、业务异常问题的技术公告")</f>
        <v>关于部分安全产品收到IPv6超小包导致设备协议震荡、业务异常问题的技术公告</v>
      </c>
    </row>
    <row r="5" spans="1:2" ht="17.100000000000001" customHeight="1" x14ac:dyDescent="0.4">
      <c r="A5" s="29"/>
      <c r="B5" s="1" t="str">
        <f>HYPERLINK("https://zhiliao.h3c.com/Theme/details/234153","关于部分安全产品重启后出现全局NAT业务异常问题的技术公告")</f>
        <v>关于部分安全产品重启后出现全局NAT业务异常问题的技术公告</v>
      </c>
    </row>
    <row r="6" spans="1:2" ht="17.100000000000001" customHeight="1" x14ac:dyDescent="0.4">
      <c r="A6" s="29"/>
      <c r="B6" s="1" t="str">
        <f>HYPERLINK("https://zhiliao.h3c.com/Theme/details/234145","关于部分安全设备全局NAT+VRRP场景下进行主备切换后NAT策略不生效问题的技术公告")</f>
        <v>关于部分安全设备全局NAT+VRRP场景下进行主备切换后NAT策略不生效问题的技术公告</v>
      </c>
    </row>
    <row r="7" spans="1:2" ht="17.100000000000001" customHeight="1" x14ac:dyDescent="0.4">
      <c r="A7" s="29"/>
      <c r="B7" s="1" t="str">
        <f>HYPERLINK("https://zhiliao.h3c.com/Theme/details/234140","关于部分安全设备运行过程中因buffer越界异常重启问题的技术公告")</f>
        <v>关于部分安全设备运行过程中因buffer越界异常重启问题的技术公告</v>
      </c>
    </row>
    <row r="8" spans="1:2" ht="17.100000000000001" customHeight="1" x14ac:dyDescent="0.4">
      <c r="A8" s="29"/>
      <c r="B8" s="1" t="str">
        <f>HYPERLINK("https://zhiliao.h3c.com/Theme/details/234139","关于部分安全设备运行中内存读写异常导致重启问题的技术公告")</f>
        <v>关于部分安全设备运行中内存读写异常导致重启问题的技术公告</v>
      </c>
    </row>
    <row r="9" spans="1:2" ht="17.100000000000001" customHeight="1" x14ac:dyDescent="0.4">
      <c r="A9" s="29"/>
      <c r="B9" s="1" t="str">
        <f>HYPERLINK("https://zhiliao.h3c.com/Theme/details/234138","关于部分安全设备重启后无法正常启动问题的技术公告")</f>
        <v>关于部分安全设备重启后无法正常启动问题的技术公告</v>
      </c>
    </row>
    <row r="10" spans="1:2" ht="17.100000000000001" customHeight="1" x14ac:dyDescent="0.4">
      <c r="A10" s="29"/>
      <c r="B10" s="1" t="str">
        <f>HYPERLINK("https://zhiliao.h3c.com/Theme/details/234136","关于部分安全产品使用海光CPU一二三号开启CC6功能运行1044天宕机问题的技术公告")</f>
        <v>关于部分安全产品使用海光CPU一二三号开启CC6功能运行1044天宕机问题的技术公告</v>
      </c>
    </row>
    <row r="11" spans="1:2" ht="17.100000000000001" customHeight="1" x14ac:dyDescent="0.4">
      <c r="A11" s="30"/>
      <c r="B11" s="1" t="str">
        <f>HYPERLINK("https://zhiliao.h3c.com/Theme/details/233529","关于部分安全产品新设备出厂概率性带配置问题的技术公告")</f>
        <v>关于部分安全产品新设备出厂概率性带配置问题的技术公告</v>
      </c>
    </row>
    <row r="12" spans="1:2" ht="17.100000000000001" customHeight="1" x14ac:dyDescent="0.4">
      <c r="A12" s="28" t="s">
        <v>46</v>
      </c>
      <c r="B12" s="1" t="str">
        <f>HYPERLINK("https://zhiliao.h3c.com/Theme/details/228640","关于部分安全设备运行中异常重启问题的技术公告")</f>
        <v>关于部分安全设备运行中异常重启问题的技术公告</v>
      </c>
    </row>
    <row r="13" spans="1:2" ht="17.100000000000001" customHeight="1" x14ac:dyDescent="0.4">
      <c r="A13" s="29"/>
      <c r="B13" s="1" t="str">
        <f>HYPERLINK("https://zhiliao.h3c.com/Theme/details/225878","关于部分安全防火墙产品DPI流量NAT不转换问题的技术公告")</f>
        <v>关于部分安全防火墙产品DPI流量NAT不转换问题的技术公告</v>
      </c>
    </row>
    <row r="14" spans="1:2" ht="17.100000000000001" customHeight="1" x14ac:dyDescent="0.4">
      <c r="A14" s="29"/>
      <c r="B14" s="1" t="str">
        <f>HYPERLINK("https://zhiliao.h3c.com/Theme/details/225616","关于部分安全产品TLB异常导致设备重启问题的技术公告")</f>
        <v>关于部分安全产品TLB异常导致设备重启问题的技术公告</v>
      </c>
    </row>
    <row r="15" spans="1:2" ht="17.100000000000001" customHeight="1" x14ac:dyDescent="0.4">
      <c r="A15" s="29"/>
      <c r="B15" s="1" t="str">
        <f>HYPERLINK("https://zhiliao.h3c.com/Theme/details/225615","关于部分安全产品逻辑通道挂死引发业务异常问题的技术公告")</f>
        <v>关于部分安全产品逻辑通道挂死引发业务异常问题的技术公告</v>
      </c>
    </row>
    <row r="16" spans="1:2" ht="17.100000000000001" customHeight="1" x14ac:dyDescent="0.4">
      <c r="A16" s="29"/>
      <c r="B16" s="1" t="str">
        <f>HYPERLINK("https://zhiliao.h3c.com/Theme/details/224555","关于部分安全产品内存占用率高问题的技术公告")</f>
        <v>关于部分安全产品内存占用率高问题的技术公告</v>
      </c>
    </row>
    <row r="17" spans="1:2" ht="17.100000000000001" customHeight="1" x14ac:dyDescent="0.4">
      <c r="A17" s="30"/>
      <c r="B17" s="1" t="str">
        <f>HYPERLINK("https://zhiliao.h3c.com/Theme/details/224554","关于部分安全产品Secpd进程异常问题的技术公告")</f>
        <v>关于部分安全产品Secpd进程异常问题的技术公告</v>
      </c>
    </row>
    <row r="18" spans="1:2" ht="17.100000000000001" customHeight="1" x14ac:dyDescent="0.4">
      <c r="A18" s="28" t="s">
        <v>45</v>
      </c>
      <c r="B18" s="1" t="str">
        <f>HYPERLINK("https://zhiliao.h3c.com/Theme/details/222770","关于安全ACG1000系列产品存在命令注入漏洞问题的技术公告")</f>
        <v>关于安全ACG1000系列产品存在命令注入漏洞问题的技术公告</v>
      </c>
    </row>
    <row r="19" spans="1:2" ht="17.100000000000001" customHeight="1" x14ac:dyDescent="0.4">
      <c r="A19" s="29"/>
      <c r="B19" s="1" t="str">
        <f>HYPERLINK("https://zhiliao.h3c.com/Theme/details/222766","关于部分安全、路由器产品收到特殊RTSP报文导致设备或板卡异常重启问题的技术公告")</f>
        <v>关于部分安全、路由器产品收到特殊RTSP报文导致设备或板卡异常重启问题的技术公告</v>
      </c>
    </row>
    <row r="20" spans="1:2" ht="17.100000000000001" customHeight="1" x14ac:dyDescent="0.4">
      <c r="A20" s="29"/>
      <c r="B20" s="1" t="str">
        <f>HYPERLINK("https://zhiliao.h3c.com/Theme/details/222377","关于部分安全盒式带逻辑产品小流量场景下出现转发时延问题的技术公告")</f>
        <v>关于部分安全盒式带逻辑产品小流量场景下出现转发时延问题的技术公告</v>
      </c>
    </row>
    <row r="21" spans="1:2" ht="17.100000000000001" customHeight="1" x14ac:dyDescent="0.4">
      <c r="A21" s="29"/>
      <c r="B21" s="1" t="str">
        <f>HYPERLINK("https://zhiliao.h3c.com/Theme/details/221199","关于部分高端安全产品主控出现parity error导致设备运行异常问题的技术公告")</f>
        <v>关于部分高端安全产品主控出现parity error导致设备运行异常问题的技术公告</v>
      </c>
    </row>
    <row r="22" spans="1:2" ht="17.100000000000001" customHeight="1" x14ac:dyDescent="0.4">
      <c r="A22" s="29"/>
      <c r="B22" s="1" t="str">
        <f>HYPERLINK("https://zhiliao.h3c.com/Theme/details/220964","关于部分安全产品因copp令牌桶耗尽持续丢包问题的技术公告")</f>
        <v>关于部分安全产品因copp令牌桶耗尽持续丢包问题的技术公告</v>
      </c>
    </row>
    <row r="23" spans="1:2" ht="17.100000000000001" customHeight="1" x14ac:dyDescent="0.4">
      <c r="A23" s="29"/>
      <c r="B23" s="1" t="str">
        <f>HYPERLINK("http://zhiliao.h3c.com/Theme/details/220193","关于部分安全产品获取硬件信息时控制核关中断导致BFD超时问题的技术公告")</f>
        <v>关于部分安全产品获取硬件信息时控制核关中断导致BFD超时问题的技术公告</v>
      </c>
    </row>
    <row r="24" spans="1:2" ht="17.100000000000001" customHeight="1" x14ac:dyDescent="0.4">
      <c r="A24" s="29"/>
      <c r="B24" s="1" t="str">
        <f>HYPERLINK("https://zhiliao.h3c.com/Theme/details/220091","关于高端安全产品开启会话引流功能导致业务丢包问题的技术公告")</f>
        <v>关于高端安全产品开启会话引流功能导致业务丢包问题的技术公告</v>
      </c>
    </row>
    <row r="25" spans="1:2" ht="17.100000000000001" customHeight="1" x14ac:dyDescent="0.4">
      <c r="A25" s="29"/>
      <c r="B25" s="1" t="str">
        <f>HYPERLINK("https://zhiliao.h3c.com/Theme/details/219207","关于安全部分产品接口NAT配置不生效问题的技术公告")</f>
        <v>关于安全部分产品接口NAT配置不生效问题的技术公告</v>
      </c>
    </row>
    <row r="26" spans="1:2" ht="17.100000000000001" customHeight="1" x14ac:dyDescent="0.4">
      <c r="A26" s="29"/>
      <c r="B26" s="1" t="str">
        <f>HYPERLINK("https://zhiliao.h3c.com/Theme/details/218752","关于部分安全产品处理大字节分片报文后出现严重丢包问题的技术公告")</f>
        <v>关于部分安全产品处理大字节分片报文后出现严重丢包问题的技术公告</v>
      </c>
    </row>
    <row r="27" spans="1:2" ht="17.100000000000001" customHeight="1" x14ac:dyDescent="0.4">
      <c r="A27" s="29"/>
      <c r="B27" s="1" t="str">
        <f>HYPERLINK("https://zhiliao.h3c.com/Theme/details/218750","关于安全部分产品运行过程中模块挂死导致命令行、Web界面卡住问题的技术公告")</f>
        <v>关于安全部分产品运行过程中模块挂死导致命令行、Web界面卡住问题的技术公告</v>
      </c>
    </row>
    <row r="28" spans="1:2" ht="17.100000000000001" customHeight="1" x14ac:dyDescent="0.4">
      <c r="A28" s="29"/>
      <c r="B28" s="1" t="str">
        <f>HYPERLINK("https://zhiliao.h3c.com/Theme/details/218528","关于安全部分产品RBM组网接口VPN实例配置同步错误问题的技术公告")</f>
        <v>关于安全部分产品RBM组网接口VPN实例配置同步错误问题的技术公告</v>
      </c>
    </row>
    <row r="29" spans="1:2" ht="17.100000000000001" customHeight="1" x14ac:dyDescent="0.4">
      <c r="A29" s="29"/>
      <c r="B29" s="1" t="str">
        <f>HYPERLINK("https://zhiliao.h3c.com/Theme/details/217471","关于部分高端安全产品接口板重启后ifmgr进程异常导致注册失败问题的技术公告")</f>
        <v>关于部分高端安全产品接口板重启后ifmgr进程异常导致注册失败问题的技术公告</v>
      </c>
    </row>
    <row r="30" spans="1:2" ht="17.100000000000001" customHeight="1" x14ac:dyDescent="0.4">
      <c r="A30" s="29"/>
      <c r="B30" s="1" t="str">
        <f>HYPERLINK("https://zhiliao.h3c.com/Theme/details/217459","关于高端安全产品WEB使用报文示踪功能后业务板概率性重启问题的技术公告")</f>
        <v>关于高端安全产品WEB使用报文示踪功能后业务板概率性重启问题的技术公告</v>
      </c>
    </row>
    <row r="31" spans="1:2" ht="17.100000000000001" customHeight="1" x14ac:dyDescent="0.4">
      <c r="A31" s="30"/>
      <c r="B31" s="1" t="str">
        <f>HYPERLINK("https://zhiliao.h3c.com/Theme/details/217042","关于安全产品开启password-control功能导致账号无法登录的技术公告")</f>
        <v>关于安全产品开启password-control功能导致账号无法登录的技术公告</v>
      </c>
    </row>
    <row r="32" spans="1:2" ht="17.100000000000001" customHeight="1" x14ac:dyDescent="0.4">
      <c r="A32" s="28" t="s">
        <v>44</v>
      </c>
      <c r="B32" s="1" t="str">
        <f>HYPERLINK("https://zhiliao.h3c.com/Theme/details/215809","关于高端安全产品RBM场景下整机重启或板卡扩容后概率性出现NAT流表错误的技术公告")</f>
        <v>关于高端安全产品RBM场景下整机重启或板卡扩容后概率性出现NAT流表错误的技术公告</v>
      </c>
    </row>
    <row r="33" spans="1:2" ht="17.100000000000001" customHeight="1" x14ac:dyDescent="0.4">
      <c r="A33" s="29"/>
      <c r="B33" s="1" t="str">
        <f>HYPERLINK("https://zhiliao.h3c.com/Theme/details/215787","关于安全部分产品主用主控板异常后概率性出现主控双主导致设备系统异常的技术公告")</f>
        <v>关于安全部分产品主用主控板异常后概率性出现主控双主导致设备系统异常的技术公告</v>
      </c>
    </row>
    <row r="34" spans="1:2" ht="17.100000000000001" customHeight="1" x14ac:dyDescent="0.4">
      <c r="A34" s="29"/>
      <c r="B34" s="1" t="str">
        <f>HYPERLINK("https://zhiliao.h3c.com/Theme/details/215288","关于部分安全产品开启日志采集功能导致内存溢出问题的技术公告")</f>
        <v>关于部分安全产品开启日志采集功能导致内存溢出问题的技术公告</v>
      </c>
    </row>
    <row r="35" spans="1:2" ht="17.100000000000001" customHeight="1" x14ac:dyDescent="0.4">
      <c r="A35" s="29"/>
      <c r="B35" s="1" t="str">
        <f>HYPERLINK("https://zhiliao.h3c.com/Theme/details/215075","关于安全部分产品在RBM联动VRRP场景下概率性出现运行状态异常的技术公告")</f>
        <v>关于安全部分产品在RBM联动VRRP场景下概率性出现运行状态异常的技术公告</v>
      </c>
    </row>
    <row r="36" spans="1:2" ht="17.100000000000001" customHeight="1" x14ac:dyDescent="0.4">
      <c r="A36" s="29"/>
      <c r="B36" s="1" t="str">
        <f>HYPERLINK("https://zhiliao.h3c.com/Theme/details/215074","关于安全和路由部分产品开启DPI功能导致内存泄漏问题的技术公告")</f>
        <v>关于安全和路由部分产品开启DPI功能导致内存泄漏问题的技术公告</v>
      </c>
    </row>
    <row r="37" spans="1:2" ht="17.100000000000001" customHeight="1" x14ac:dyDescent="0.4">
      <c r="A37" s="29"/>
      <c r="B37" s="1" t="str">
        <f>HYPERLINK("https://zhiliao.h3c.com/Theme/details/214675","关于H3C Comware V7防火墙等产品建议配置ACL规则的加速匹配功能的技术公告")</f>
        <v>关于H3C Comware V7防火墙等产品建议配置ACL规则的加速匹配功能的技术公告</v>
      </c>
    </row>
    <row r="38" spans="1:2" ht="17.100000000000001" customHeight="1" x14ac:dyDescent="0.4">
      <c r="A38" s="29"/>
      <c r="B38" s="1" t="str">
        <f>HYPERLINK("https://zhiliao.h3c.com/Theme/details/214667","关于安全部分产品使用硬盘存储数据导致内存溢出的技术公告")</f>
        <v>关于安全部分产品使用硬盘存储数据导致内存溢出的技术公告</v>
      </c>
    </row>
    <row r="39" spans="1:2" ht="17.100000000000001" customHeight="1" x14ac:dyDescent="0.4">
      <c r="A39" s="29"/>
      <c r="B39" s="1" t="str">
        <f>HYPERLINK("https://zhiliao.h3c.com/Theme/details/213956","关于安全部分产品运行过程中收到零窗口TCP报文导致设备重启问题的技术公告")</f>
        <v>关于安全部分产品运行过程中收到零窗口TCP报文导致设备重启问题的技术公告</v>
      </c>
    </row>
    <row r="40" spans="1:2" ht="17.100000000000001" customHeight="1" x14ac:dyDescent="0.4">
      <c r="A40" s="29"/>
      <c r="B40" s="1" t="str">
        <f>HYPERLINK("https://zhiliao.h3c.com/Theme/details/213508","关于高端安全产品单核打满导致BFD控制报文丢包问题的技术公告")</f>
        <v>关于高端安全产品单核打满导致BFD控制报文丢包问题的技术公告</v>
      </c>
    </row>
    <row r="41" spans="1:2" ht="17.100000000000001" customHeight="1" x14ac:dyDescent="0.4">
      <c r="A41" s="29"/>
      <c r="B41" s="1" t="str">
        <f>HYPERLINK("https://zhiliao.h3c.com/Theme/details/213506","关于高端安全产品板卡数量变化后重配NAT导致流表下发失败问题的技术公告")</f>
        <v>关于高端安全产品板卡数量变化后重配NAT导致流表下发失败问题的技术公告</v>
      </c>
    </row>
    <row r="42" spans="1:2" ht="17.100000000000001" customHeight="1" x14ac:dyDescent="0.4">
      <c r="A42" s="29"/>
      <c r="B42" s="1" t="str">
        <f>HYPERLINK("https://zhiliao.h3c.com/Theme/details/213488","关于高端安全产品板卡异常重启后概率性导致主用主控板重启问题的技术公告")</f>
        <v>关于高端安全产品板卡异常重启后概率性导致主用主控板重启问题的技术公告</v>
      </c>
    </row>
    <row r="43" spans="1:2" ht="17.100000000000001" customHeight="1" x14ac:dyDescent="0.4">
      <c r="A43" s="29"/>
      <c r="B43" s="1" t="str">
        <f>HYPERLINK("https://zhiliao.h3c.com/Theme/details/213459","关于高端安全产品处理大量IPv6分片报文可能异常丢弃问题的技术公告")</f>
        <v>关于高端安全产品处理大量IPv6分片报文可能异常丢弃问题的技术公告</v>
      </c>
    </row>
    <row r="44" spans="1:2" ht="17.100000000000001" customHeight="1" x14ac:dyDescent="0.4">
      <c r="A44" s="29"/>
      <c r="B44" s="1" t="str">
        <f>HYPERLINK("https://zhiliao.h3c.com/Theme/details/213302","关于高端安全产品NAT、AFT配置映射地址和接口地址冲突导致流表无法下发问题的技术公告")</f>
        <v>关于高端安全产品NAT、AFT配置映射地址和接口地址冲突导致流表无法下发问题的技术公告</v>
      </c>
    </row>
    <row r="45" spans="1:2" ht="17.100000000000001" customHeight="1" x14ac:dyDescent="0.4">
      <c r="A45" s="29"/>
      <c r="B45" s="1" t="str">
        <f>HYPERLINK("https://zhiliao.h3c.com/Theme/details/210766","关于安全M9000系列产品采用五代板堆叠部署收集诊断导致OSPF震荡问题的技术公告")</f>
        <v>关于安全M9000系列产品采用五代板堆叠部署收集诊断导致OSPF震荡问题的技术公告</v>
      </c>
    </row>
    <row r="46" spans="1:2" ht="17.100000000000001" customHeight="1" x14ac:dyDescent="0.4">
      <c r="A46" s="29"/>
      <c r="B46" s="1" t="str">
        <f>HYPERLINK("https://zhiliao.h3c.com/Theme/details/210765","关于ACG1000产品大量日志导致重启问题的技术公告")</f>
        <v>关于ACG1000产品大量日志导致重启问题的技术公告</v>
      </c>
    </row>
    <row r="47" spans="1:2" ht="17.100000000000001" customHeight="1" x14ac:dyDescent="0.4">
      <c r="A47" s="29"/>
      <c r="B47" s="1" t="str">
        <f>HYPERLINK("https://zhiliao.h3c.com/Theme/details/209399","关于安全产品在RBM组网下因OSPF震荡导致LSA无法发送问题的技术公告")</f>
        <v>关于安全产品在RBM组网下因OSPF震荡导致LSA无法发送问题的技术公告</v>
      </c>
    </row>
    <row r="48" spans="1:2" ht="17.100000000000001" customHeight="1" x14ac:dyDescent="0.4">
      <c r="A48" s="29"/>
      <c r="B48" s="1" t="str">
        <f>HYPERLINK("https://zhiliao.h3c.com/Theme/details/209391","关于安全产品GAP2000系列设备运行中内存占用高问题的技术公告")</f>
        <v>关于安全产品GAP2000系列设备运行中内存占用高问题的技术公告</v>
      </c>
    </row>
    <row r="49" spans="1:2" ht="17.100000000000001" customHeight="1" x14ac:dyDescent="0.4">
      <c r="A49" s="29"/>
      <c r="B49" s="1" t="str">
        <f>HYPERLINK("https://zhiliao.h3c.com/Theme/details/206836","关于安全和路由部分产品开启DPI功能后处理不同文件类型越界导致设备重启问题的技术公告")</f>
        <v>关于安全和路由部分产品开启DPI功能后处理不同文件类型越界导致设备重启问题的技术公告</v>
      </c>
    </row>
    <row r="50" spans="1:2" ht="17.100000000000001" customHeight="1" x14ac:dyDescent="0.4">
      <c r="A50" s="29"/>
      <c r="B50" s="1" t="str">
        <f>HYPERLINK("https://zhiliao.h3c.com/Theme/details/204631","关于部分安全产品堆叠主备场景下主框重启导致IPsec流量不通的技术公告")</f>
        <v>关于部分安全产品堆叠主备场景下主框重启导致IPsec流量不通的技术公告</v>
      </c>
    </row>
    <row r="51" spans="1:2" ht="17.100000000000001" customHeight="1" x14ac:dyDescent="0.4">
      <c r="A51" s="29"/>
      <c r="B51" s="1" t="str">
        <f>HYPERLINK("https://zhiliao.h3c.com/Theme/details/204196","关于高端安全产品接口板出现硬件链路异常时无法自动重启或隔离恢复的技术公告")</f>
        <v>关于高端安全产品接口板出现硬件链路异常时无法自动重启或隔离恢复的技术公告</v>
      </c>
    </row>
    <row r="52" spans="1:2" ht="17.100000000000001" customHeight="1" x14ac:dyDescent="0.4">
      <c r="A52" s="29"/>
      <c r="B52" s="1" t="str">
        <f>HYPERLINK("https://zhiliao.h3c.com/Theme/details/204195","关于安全部分产品RBM状态异常导致无法正常切换问题的技术公告")</f>
        <v>关于安全部分产品RBM状态异常导致无法正常切换问题的技术公告</v>
      </c>
    </row>
    <row r="53" spans="1:2" ht="17.100000000000001" customHeight="1" x14ac:dyDescent="0.4">
      <c r="A53" s="29"/>
      <c r="B53" s="1" t="str">
        <f>HYPERLINK("https://zhiliao.h3c.com/Theme/details/201263","关于安全部分产品安全策略下配置包含域名的地址对象组导致设备异常重启问题的技术公告")</f>
        <v>关于安全部分产品安全策略下配置包含域名的地址对象组导致设备异常重启问题的技术公告</v>
      </c>
    </row>
    <row r="54" spans="1:2" ht="17.100000000000001" customHeight="1" x14ac:dyDescent="0.4">
      <c r="A54" s="29"/>
      <c r="B54" s="1" t="str">
        <f>HYPERLINK("https://zhiliao.h3c.com/Theme/details/201262","关于高端安全产品接口联动状态异常问题的技术公告")</f>
        <v>关于高端安全产品接口联动状态异常问题的技术公告</v>
      </c>
    </row>
    <row r="55" spans="1:2" ht="17.100000000000001" customHeight="1" x14ac:dyDescent="0.4">
      <c r="A55" s="29"/>
      <c r="B55" s="1" t="str">
        <f>HYPERLINK("https://zhiliao.h3c.com/Theme/details/200157","关于Comware V7平台安全产品建议使用安全策略的技术公告")</f>
        <v>关于Comware V7平台安全产品建议使用安全策略的技术公告</v>
      </c>
    </row>
    <row r="56" spans="1:2" ht="17.100000000000001" customHeight="1" x14ac:dyDescent="0.4">
      <c r="A56" s="29"/>
      <c r="B56" s="1" t="str">
        <f>HYPERLINK("https://zhiliao.h3c.com/Theme/details/199390","关于安全综合日志审计平台长时间运行导致数据存储组件异常问题的技术公告")</f>
        <v>关于安全综合日志审计平台长时间运行导致数据存储组件异常问题的技术公告</v>
      </c>
    </row>
    <row r="57" spans="1:2" ht="17.100000000000001" customHeight="1" x14ac:dyDescent="0.4">
      <c r="A57" s="29"/>
      <c r="B57" s="1" t="str">
        <f>HYPERLINK("https://zhiliao.h3c.com/Theme/details/199389","关于安全威胁发现与运营管理平台无法生成安全事件问题的技术公告")</f>
        <v>关于安全威胁发现与运营管理平台无法生成安全事件问题的技术公告</v>
      </c>
    </row>
    <row r="58" spans="1:2" ht="17.100000000000001" customHeight="1" x14ac:dyDescent="0.4">
      <c r="A58" s="29"/>
      <c r="B58" s="1" t="str">
        <f>HYPERLINK("https://zhiliao.h3c.com/Theme/details/199387","关于SecCenter SMP安全管理平台系统重启后系统组件异常问题的技术公告")</f>
        <v>关于SecCenter SMP安全管理平台系统重启后系统组件异常问题的技术公告</v>
      </c>
    </row>
    <row r="59" spans="1:2" ht="17.100000000000001" customHeight="1" x14ac:dyDescent="0.4">
      <c r="A59" s="29"/>
      <c r="B59" s="1" t="str">
        <f>HYPERLINK("https://zhiliao.h3c.com/Theme/details/196632","关于安全部分产品大量日志上送信息中心可能导致设备运行异常问题的技术公告")</f>
        <v>关于安全部分产品大量日志上送信息中心可能导致设备运行异常问题的技术公告</v>
      </c>
    </row>
    <row r="60" spans="1:2" ht="17.100000000000001" customHeight="1" x14ac:dyDescent="0.4">
      <c r="A60" s="29"/>
      <c r="B60" s="1" t="str">
        <f>HYPERLINK("https://zhiliao.h3c.com/Theme/details/192784","关于安全产品ACG1000系列运行过程中设备挂死或自动重启问题的技术公告")</f>
        <v>关于安全产品ACG1000系列运行过程中设备挂死或自动重启问题的技术公告</v>
      </c>
    </row>
    <row r="61" spans="1:2" ht="17.100000000000001" customHeight="1" x14ac:dyDescent="0.4">
      <c r="A61" s="29"/>
      <c r="B61" s="1" t="str">
        <f>HYPERLINK("https://zhiliao.h3c.com/Theme/details/192164","关于安全产品运维审计系统长时间运行导致Web界面无法打开问题的技术公告")</f>
        <v>关于安全产品运维审计系统长时间运行导致Web界面无法打开问题的技术公告</v>
      </c>
    </row>
    <row r="62" spans="1:2" ht="17.100000000000001" customHeight="1" x14ac:dyDescent="0.4">
      <c r="A62" s="29"/>
      <c r="B62" s="1" t="str">
        <f>HYPERLINK("https://zhiliao.h3c.com/Theme/details/188096","关于安全威胁发现与运营管理平台DNS日志数量过大导致内存耗尽问题的技术公告")</f>
        <v>关于安全威胁发现与运营管理平台DNS日志数量过大导致内存耗尽问题的技术公告</v>
      </c>
    </row>
    <row r="63" spans="1:2" ht="17.100000000000001" customHeight="1" x14ac:dyDescent="0.4">
      <c r="A63" s="30"/>
      <c r="B63" s="1" t="str">
        <f>HYPERLINK("https://zhiliao.h3c.com/Theme/details/187936","关于安全及路由器部分产品SIP热备关联表项过多导致设备重启问题的技术公告")</f>
        <v>关于安全及路由器部分产品SIP热备关联表项过多导致设备重启问题的技术公告</v>
      </c>
    </row>
  </sheetData>
  <sheetProtection algorithmName="SHA-512" hashValue="2HQ9McOj9CoZIKaP9E1OPueKTzlKxc8TOSpMXYqOF/CtkqXFJiTBxXFBn5BTwF5y3AidS3dxYdr03+2R6FjQaQ==" saltValue="47S6UNkx3LeN03zidFANjw==" spinCount="100000" sheet="1" formatCells="0" formatColumns="0" formatRows="0" insertColumns="0" insertRows="0" insertHyperlinks="0" deleteColumns="0" deleteRows="0" sort="0" autoFilter="0" pivotTables="0"/>
  <mergeCells count="4">
    <mergeCell ref="A32:A63"/>
    <mergeCell ref="A2:A11"/>
    <mergeCell ref="A12:A17"/>
    <mergeCell ref="A18:A31"/>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说明</vt:lpstr>
      <vt:lpstr>01-学习资料地图</vt:lpstr>
      <vt:lpstr>02-必修课</vt:lpstr>
      <vt:lpstr>03-上岗证</vt:lpstr>
      <vt:lpstr>04-技术大练兵</vt:lpstr>
      <vt:lpstr>05-技术公告</vt:lpstr>
    </vt:vector>
  </TitlesOfParts>
  <Company>H3C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huangcongqin (CW)</dc:creator>
  <cp:lastModifiedBy>liuyang</cp:lastModifiedBy>
  <dcterms:created xsi:type="dcterms:W3CDTF">2026-05-12T02:28:43Z</dcterms:created>
  <dcterms:modified xsi:type="dcterms:W3CDTF">2026-05-13T15:28:42Z</dcterms:modified>
</cp:coreProperties>
</file>